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mmd\"/>
    </mc:Choice>
  </mc:AlternateContent>
  <bookViews>
    <workbookView xWindow="0" yWindow="0" windowWidth="20490" windowHeight="7620"/>
  </bookViews>
  <sheets>
    <sheet name="BASE" sheetId="1" r:id="rId1"/>
    <sheet name="Planilha2" sheetId="9" r:id="rId2"/>
    <sheet name="Seleção Amostra" sheetId="7" r:id="rId3"/>
    <sheet name="ResumoxQATC e Gráfico Radial" sheetId="4" r:id="rId4"/>
    <sheet name="Resultado Sintético" sheetId="5" r:id="rId5"/>
    <sheet name="Resumo x Dimensões" sheetId="6" r:id="rId6"/>
  </sheets>
  <definedNames>
    <definedName name="_xlnm._FilterDatabase" localSheetId="0" hidden="1">BASE!$A$4:$O$720</definedName>
    <definedName name="_xlnm.Print_Area" localSheetId="0">BASE!$A$1:$T$720</definedName>
    <definedName name="CRITÉRIO">'Seleção Amostra'!$E$79:$E$81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64" i="1" l="1"/>
  <c r="H163" i="1"/>
  <c r="H162" i="1"/>
  <c r="H161" i="1"/>
  <c r="H160" i="1"/>
  <c r="H159" i="1"/>
  <c r="B104" i="6" l="1"/>
  <c r="O352" i="1" l="1"/>
  <c r="L352" i="1"/>
  <c r="Q352" i="1"/>
  <c r="G352" i="1" l="1"/>
  <c r="Q591" i="1" l="1"/>
  <c r="O591" i="1"/>
  <c r="L591" i="1"/>
  <c r="G591" i="1"/>
  <c r="B105" i="6" l="1"/>
  <c r="B102" i="6"/>
  <c r="O167" i="1" l="1"/>
  <c r="Q167" i="1" l="1"/>
  <c r="L167" i="1"/>
  <c r="G167" i="1"/>
  <c r="B2" i="7" l="1"/>
  <c r="B26" i="6" l="1"/>
  <c r="C31" i="7"/>
  <c r="C30" i="7"/>
  <c r="C29" i="7"/>
  <c r="C28" i="7"/>
  <c r="C27" i="7"/>
  <c r="C26" i="7"/>
  <c r="C25" i="7"/>
  <c r="C24" i="7"/>
  <c r="C23" i="7"/>
  <c r="C22" i="7"/>
  <c r="C21" i="7"/>
  <c r="C20" i="7"/>
  <c r="C19" i="7"/>
  <c r="C18" i="7"/>
  <c r="C17" i="7"/>
  <c r="C16" i="7"/>
  <c r="C15" i="7"/>
  <c r="C14" i="7"/>
  <c r="C13" i="7"/>
  <c r="C12" i="7"/>
  <c r="C11" i="7"/>
  <c r="C10" i="7"/>
  <c r="C9" i="7"/>
  <c r="C8" i="7"/>
  <c r="C7" i="7"/>
  <c r="O10" i="1" l="1"/>
  <c r="L10" i="1"/>
  <c r="G10" i="1"/>
  <c r="O711" i="1" l="1"/>
  <c r="O704" i="1"/>
  <c r="O694" i="1"/>
  <c r="O686" i="1"/>
  <c r="O678" i="1"/>
  <c r="O654" i="1"/>
  <c r="O643" i="1"/>
  <c r="O634" i="1"/>
  <c r="O626" i="1"/>
  <c r="O620" i="1"/>
  <c r="O613" i="1"/>
  <c r="O599" i="1"/>
  <c r="O584" i="1"/>
  <c r="O577" i="1"/>
  <c r="O570" i="1"/>
  <c r="O561" i="1"/>
  <c r="O554" i="1"/>
  <c r="O544" i="1"/>
  <c r="O538" i="1"/>
  <c r="O525" i="1"/>
  <c r="O519" i="1"/>
  <c r="O510" i="1"/>
  <c r="O503" i="1"/>
  <c r="O495" i="1"/>
  <c r="O485" i="1"/>
  <c r="O474" i="1"/>
  <c r="O466" i="1"/>
  <c r="O458" i="1"/>
  <c r="O450" i="1"/>
  <c r="O439" i="1"/>
  <c r="O433" i="1"/>
  <c r="O427" i="1"/>
  <c r="O418" i="1"/>
  <c r="O410" i="1"/>
  <c r="O404" i="1"/>
  <c r="O394" i="1"/>
  <c r="O385" i="1"/>
  <c r="O377" i="1"/>
  <c r="O365" i="1"/>
  <c r="O359" i="1"/>
  <c r="O343" i="1"/>
  <c r="O327" i="1"/>
  <c r="O320" i="1"/>
  <c r="O316" i="1"/>
  <c r="O308" i="1"/>
  <c r="O294" i="1"/>
  <c r="O288" i="1"/>
  <c r="O281" i="1"/>
  <c r="O271" i="1"/>
  <c r="O262" i="1"/>
  <c r="O249" i="1"/>
  <c r="O237" i="1"/>
  <c r="O225" i="1"/>
  <c r="O217" i="1"/>
  <c r="O207" i="1"/>
  <c r="O196" i="1"/>
  <c r="O188" i="1"/>
  <c r="O179" i="1"/>
  <c r="O172" i="1"/>
  <c r="O156" i="1"/>
  <c r="O145" i="1"/>
  <c r="O139" i="1"/>
  <c r="O125" i="1"/>
  <c r="O116" i="1"/>
  <c r="O106" i="1"/>
  <c r="O92" i="1"/>
  <c r="O83" i="1"/>
  <c r="O75" i="1"/>
  <c r="O66" i="1"/>
  <c r="O57" i="1"/>
  <c r="O46" i="1"/>
  <c r="O39" i="1"/>
  <c r="O31" i="1"/>
  <c r="O23" i="1"/>
  <c r="O16" i="1"/>
  <c r="L711" i="1"/>
  <c r="L704" i="1"/>
  <c r="L694" i="1"/>
  <c r="L686" i="1"/>
  <c r="L678" i="1"/>
  <c r="L654" i="1"/>
  <c r="D105" i="6" s="1"/>
  <c r="L643" i="1"/>
  <c r="L634" i="1"/>
  <c r="L626" i="1"/>
  <c r="L620" i="1"/>
  <c r="L613" i="1"/>
  <c r="L599" i="1"/>
  <c r="L584" i="1"/>
  <c r="L577" i="1"/>
  <c r="L570" i="1"/>
  <c r="L561" i="1"/>
  <c r="L554" i="1"/>
  <c r="L544" i="1"/>
  <c r="L538" i="1"/>
  <c r="L525" i="1"/>
  <c r="L519" i="1"/>
  <c r="L510" i="1"/>
  <c r="L503" i="1"/>
  <c r="L495" i="1"/>
  <c r="L485" i="1"/>
  <c r="L474" i="1"/>
  <c r="L466" i="1"/>
  <c r="L458" i="1"/>
  <c r="L450" i="1"/>
  <c r="L439" i="1"/>
  <c r="L433" i="1"/>
  <c r="L427" i="1"/>
  <c r="L418" i="1"/>
  <c r="L410" i="1"/>
  <c r="L404" i="1"/>
  <c r="L394" i="1"/>
  <c r="L385" i="1"/>
  <c r="L377" i="1"/>
  <c r="L365" i="1"/>
  <c r="L359" i="1"/>
  <c r="L343" i="1"/>
  <c r="L327" i="1"/>
  <c r="L320" i="1"/>
  <c r="L316" i="1"/>
  <c r="L308" i="1"/>
  <c r="L294" i="1"/>
  <c r="L288" i="1"/>
  <c r="L281" i="1"/>
  <c r="L271" i="1"/>
  <c r="L262" i="1"/>
  <c r="L249" i="1"/>
  <c r="L237" i="1"/>
  <c r="L225" i="1"/>
  <c r="L217" i="1"/>
  <c r="L207" i="1"/>
  <c r="L196" i="1"/>
  <c r="L188" i="1"/>
  <c r="L179" i="1"/>
  <c r="L172" i="1"/>
  <c r="L156" i="1"/>
  <c r="D26" i="6" s="1"/>
  <c r="L145" i="1"/>
  <c r="L139" i="1"/>
  <c r="L125" i="1"/>
  <c r="L116" i="1"/>
  <c r="L106" i="1"/>
  <c r="L92" i="1"/>
  <c r="L83" i="1"/>
  <c r="L75" i="1"/>
  <c r="L66" i="1"/>
  <c r="L57" i="1"/>
  <c r="L46" i="1"/>
  <c r="L39" i="1"/>
  <c r="L31" i="1"/>
  <c r="L23" i="1"/>
  <c r="L16" i="1"/>
  <c r="Q711" i="1"/>
  <c r="Q704" i="1"/>
  <c r="Q694" i="1"/>
  <c r="Q686" i="1"/>
  <c r="Q678" i="1"/>
  <c r="Q654" i="1"/>
  <c r="Q643" i="1"/>
  <c r="Q634" i="1"/>
  <c r="Q626" i="1"/>
  <c r="Q620" i="1"/>
  <c r="Q613" i="1"/>
  <c r="Q599" i="1"/>
  <c r="Q584" i="1"/>
  <c r="Q577" i="1"/>
  <c r="Q570" i="1"/>
  <c r="Q561" i="1"/>
  <c r="Q554" i="1"/>
  <c r="Q544" i="1"/>
  <c r="Q538" i="1"/>
  <c r="Q525" i="1"/>
  <c r="Q519" i="1"/>
  <c r="Q510" i="1"/>
  <c r="Q503" i="1"/>
  <c r="Q495" i="1"/>
  <c r="Q485" i="1"/>
  <c r="Q474" i="1"/>
  <c r="Q466" i="1"/>
  <c r="Q458" i="1"/>
  <c r="Q450" i="1"/>
  <c r="Q439" i="1"/>
  <c r="Q433" i="1"/>
  <c r="Q427" i="1"/>
  <c r="Q418" i="1"/>
  <c r="Q410" i="1"/>
  <c r="Q404" i="1"/>
  <c r="Q394" i="1"/>
  <c r="Q385" i="1"/>
  <c r="Q377" i="1"/>
  <c r="Q365" i="1"/>
  <c r="Q359" i="1"/>
  <c r="Q343" i="1"/>
  <c r="Q327" i="1"/>
  <c r="Q320" i="1"/>
  <c r="Q316" i="1"/>
  <c r="Q308" i="1"/>
  <c r="Q294" i="1"/>
  <c r="Q288" i="1"/>
  <c r="Q281" i="1"/>
  <c r="Q271" i="1"/>
  <c r="Q262" i="1"/>
  <c r="Q249" i="1"/>
  <c r="Q237" i="1"/>
  <c r="Q225" i="1"/>
  <c r="Q217" i="1"/>
  <c r="Q207" i="1"/>
  <c r="Q196" i="1"/>
  <c r="Q188" i="1"/>
  <c r="Q179" i="1"/>
  <c r="Q172" i="1"/>
  <c r="Q156" i="1"/>
  <c r="Q145" i="1"/>
  <c r="Q139" i="1"/>
  <c r="Q125" i="1"/>
  <c r="Q116" i="1"/>
  <c r="Q106" i="1"/>
  <c r="Q92" i="1"/>
  <c r="Q83" i="1"/>
  <c r="Q75" i="1"/>
  <c r="Q66" i="1"/>
  <c r="Q57" i="1"/>
  <c r="Q46" i="1"/>
  <c r="Q39" i="1"/>
  <c r="Q31" i="1"/>
  <c r="Q23" i="1"/>
  <c r="Q16" i="1"/>
  <c r="G343" i="1"/>
  <c r="O165" i="1" l="1"/>
  <c r="Q165" i="1"/>
  <c r="L165" i="1"/>
  <c r="D12" i="7" s="1"/>
  <c r="O702" i="1"/>
  <c r="T686" i="1"/>
  <c r="T678" i="1"/>
  <c r="T654" i="1"/>
  <c r="E105" i="6" s="1"/>
  <c r="T613" i="1"/>
  <c r="T599" i="1"/>
  <c r="T591" i="1"/>
  <c r="T584" i="1"/>
  <c r="E93" i="6" s="1"/>
  <c r="T544" i="1"/>
  <c r="T538" i="1"/>
  <c r="T525" i="1"/>
  <c r="T519" i="1"/>
  <c r="T474" i="1"/>
  <c r="T466" i="1"/>
  <c r="T458" i="1"/>
  <c r="T450" i="1"/>
  <c r="T410" i="1"/>
  <c r="T394" i="1"/>
  <c r="T385" i="1"/>
  <c r="T343" i="1"/>
  <c r="T327" i="1"/>
  <c r="T320" i="1"/>
  <c r="T316" i="1"/>
  <c r="T271" i="1"/>
  <c r="T249" i="1"/>
  <c r="T237" i="1"/>
  <c r="T188" i="1"/>
  <c r="T179" i="1"/>
  <c r="T172" i="1"/>
  <c r="T167" i="1"/>
  <c r="T207" i="1"/>
  <c r="T427" i="1"/>
  <c r="T561" i="1"/>
  <c r="T626" i="1"/>
  <c r="T711" i="1"/>
  <c r="T288" i="1"/>
  <c r="T495" i="1"/>
  <c r="T359" i="1"/>
  <c r="T196" i="1"/>
  <c r="T620" i="1"/>
  <c r="T704" i="1"/>
  <c r="T352" i="1"/>
  <c r="T418" i="1"/>
  <c r="O260" i="1"/>
  <c r="T485" i="1"/>
  <c r="T554" i="1"/>
  <c r="T139" i="1"/>
  <c r="T92" i="1"/>
  <c r="T83" i="1"/>
  <c r="T125" i="1"/>
  <c r="T281" i="1"/>
  <c r="T46" i="1"/>
  <c r="O509" i="1"/>
  <c r="T145" i="1"/>
  <c r="T294" i="1"/>
  <c r="T433" i="1"/>
  <c r="T503" i="1"/>
  <c r="T66" i="1"/>
  <c r="T217" i="1"/>
  <c r="T365" i="1"/>
  <c r="T634" i="1"/>
  <c r="T106" i="1"/>
  <c r="O456" i="1"/>
  <c r="O350" i="1"/>
  <c r="O493" i="1"/>
  <c r="T57" i="1"/>
  <c r="O568" i="1"/>
  <c r="T23" i="1"/>
  <c r="Q568" i="1"/>
  <c r="T570" i="1"/>
  <c r="O402" i="1"/>
  <c r="T75" i="1"/>
  <c r="T156" i="1"/>
  <c r="T225" i="1"/>
  <c r="T308" i="1"/>
  <c r="T377" i="1"/>
  <c r="T439" i="1"/>
  <c r="T510" i="1"/>
  <c r="T577" i="1"/>
  <c r="T643" i="1"/>
  <c r="T39" i="1"/>
  <c r="T116" i="1"/>
  <c r="O123" i="1"/>
  <c r="Q260" i="1"/>
  <c r="T262" i="1"/>
  <c r="Q402" i="1"/>
  <c r="T404" i="1"/>
  <c r="O684" i="1"/>
  <c r="T694" i="1"/>
  <c r="T16" i="1"/>
  <c r="T31" i="1"/>
  <c r="O29" i="1"/>
  <c r="L632" i="1"/>
  <c r="D28" i="7" s="1"/>
  <c r="L509" i="1"/>
  <c r="D24" i="7" s="1"/>
  <c r="L493" i="1"/>
  <c r="D23" i="7" s="1"/>
  <c r="L383" i="1"/>
  <c r="D19" i="7" s="1"/>
  <c r="L456" i="1"/>
  <c r="D22" i="7" s="1"/>
  <c r="Q81" i="1"/>
  <c r="Q652" i="1"/>
  <c r="O186" i="1"/>
  <c r="L536" i="1"/>
  <c r="D25" i="7" s="1"/>
  <c r="L597" i="1"/>
  <c r="D27" i="7" s="1"/>
  <c r="O652" i="1"/>
  <c r="Q350" i="1"/>
  <c r="Q55" i="1"/>
  <c r="Q493" i="1"/>
  <c r="L684" i="1"/>
  <c r="L123" i="1"/>
  <c r="D11" i="7" s="1"/>
  <c r="L8" i="1"/>
  <c r="D7" i="7" s="1"/>
  <c r="O314" i="1"/>
  <c r="O632" i="1"/>
  <c r="Q29" i="1"/>
  <c r="Q383" i="1"/>
  <c r="Q425" i="1"/>
  <c r="Q632" i="1"/>
  <c r="L81" i="1"/>
  <c r="L702" i="1"/>
  <c r="D31" i="7" s="1"/>
  <c r="O55" i="1"/>
  <c r="L425" i="1"/>
  <c r="D21" i="7" s="1"/>
  <c r="Q314" i="1"/>
  <c r="Q186" i="1"/>
  <c r="Q509" i="1"/>
  <c r="L29" i="1"/>
  <c r="L568" i="1"/>
  <c r="D26" i="7" s="1"/>
  <c r="O8" i="1"/>
  <c r="O215" i="1"/>
  <c r="O536" i="1"/>
  <c r="L279" i="1"/>
  <c r="D16" i="7" s="1"/>
  <c r="L215" i="1"/>
  <c r="D14" i="7" s="1"/>
  <c r="Q279" i="1"/>
  <c r="Q456" i="1"/>
  <c r="Q536" i="1"/>
  <c r="Q597" i="1"/>
  <c r="Q684" i="1"/>
  <c r="L260" i="1"/>
  <c r="D15" i="7" s="1"/>
  <c r="L314" i="1"/>
  <c r="D17" i="7" s="1"/>
  <c r="L402" i="1"/>
  <c r="D20" i="7" s="1"/>
  <c r="O279" i="1"/>
  <c r="O425" i="1"/>
  <c r="O597" i="1"/>
  <c r="L186" i="1"/>
  <c r="D13" i="7" s="1"/>
  <c r="O81" i="1"/>
  <c r="Q123" i="1"/>
  <c r="Q215" i="1"/>
  <c r="Q702" i="1"/>
  <c r="L55" i="1"/>
  <c r="L350" i="1"/>
  <c r="D18" i="7" s="1"/>
  <c r="L652" i="1"/>
  <c r="O383" i="1"/>
  <c r="G179" i="1"/>
  <c r="G704" i="1"/>
  <c r="D29" i="7" l="1"/>
  <c r="E29" i="7" s="1"/>
  <c r="G29" i="7" s="1"/>
  <c r="D104" i="6"/>
  <c r="E31" i="7"/>
  <c r="G31" i="7" s="1"/>
  <c r="E28" i="7"/>
  <c r="G28" i="7" s="1"/>
  <c r="E27" i="7"/>
  <c r="G27" i="7" s="1"/>
  <c r="E26" i="7"/>
  <c r="G26" i="7" s="1"/>
  <c r="E25" i="7"/>
  <c r="G25" i="7" s="1"/>
  <c r="E24" i="7"/>
  <c r="G24" i="7" s="1"/>
  <c r="E23" i="7"/>
  <c r="G23" i="7" s="1"/>
  <c r="E22" i="7"/>
  <c r="G22" i="7" s="1"/>
  <c r="E21" i="7"/>
  <c r="G21" i="7" s="1"/>
  <c r="E19" i="7"/>
  <c r="G19" i="7" s="1"/>
  <c r="E18" i="7"/>
  <c r="G18" i="7" s="1"/>
  <c r="E17" i="7"/>
  <c r="G17" i="7" s="1"/>
  <c r="E16" i="7"/>
  <c r="G16" i="7" s="1"/>
  <c r="E15" i="7"/>
  <c r="G15" i="7" s="1"/>
  <c r="E14" i="7"/>
  <c r="G14" i="7" s="1"/>
  <c r="E13" i="7"/>
  <c r="G13" i="7" s="1"/>
  <c r="E12" i="7"/>
  <c r="G12" i="7" s="1"/>
  <c r="E11" i="7"/>
  <c r="G11" i="7" s="1"/>
  <c r="E20" i="7"/>
  <c r="G20" i="7" s="1"/>
  <c r="T509" i="1"/>
  <c r="T702" i="1"/>
  <c r="T536" i="1"/>
  <c r="T493" i="1"/>
  <c r="T215" i="1"/>
  <c r="T123" i="1"/>
  <c r="T456" i="1"/>
  <c r="T632" i="1"/>
  <c r="T597" i="1"/>
  <c r="T402" i="1"/>
  <c r="T279" i="1"/>
  <c r="T425" i="1"/>
  <c r="T652" i="1"/>
  <c r="E104" i="6" s="1"/>
  <c r="T186" i="1"/>
  <c r="T383" i="1"/>
  <c r="T165" i="1"/>
  <c r="T260" i="1"/>
  <c r="T568" i="1"/>
  <c r="T314" i="1"/>
  <c r="T350" i="1"/>
  <c r="D30" i="7"/>
  <c r="T684" i="1"/>
  <c r="D10" i="7"/>
  <c r="T81" i="1"/>
  <c r="D9" i="7"/>
  <c r="T55" i="1"/>
  <c r="D8" i="7"/>
  <c r="T29" i="1"/>
  <c r="E7" i="7"/>
  <c r="G7" i="7" s="1"/>
  <c r="Q10" i="1"/>
  <c r="T10" i="1" s="1"/>
  <c r="G308" i="1"/>
  <c r="G711" i="1"/>
  <c r="G694" i="1"/>
  <c r="G686" i="1"/>
  <c r="G678" i="1"/>
  <c r="G654" i="1"/>
  <c r="C105" i="6" s="1"/>
  <c r="G643" i="1"/>
  <c r="G634" i="1"/>
  <c r="G626" i="1"/>
  <c r="G620" i="1"/>
  <c r="G613" i="1"/>
  <c r="G599" i="1"/>
  <c r="G584" i="1"/>
  <c r="G577" i="1"/>
  <c r="G570" i="1"/>
  <c r="G561" i="1"/>
  <c r="G554" i="1"/>
  <c r="G544" i="1"/>
  <c r="G538" i="1"/>
  <c r="G525" i="1"/>
  <c r="G519" i="1"/>
  <c r="G510" i="1"/>
  <c r="G503" i="1"/>
  <c r="G495" i="1"/>
  <c r="G485" i="1"/>
  <c r="G474" i="1"/>
  <c r="G466" i="1"/>
  <c r="G458" i="1"/>
  <c r="G450" i="1"/>
  <c r="G439" i="1"/>
  <c r="G433" i="1"/>
  <c r="G427" i="1"/>
  <c r="G418" i="1"/>
  <c r="G410" i="1"/>
  <c r="G404" i="1"/>
  <c r="G394" i="1"/>
  <c r="G385" i="1"/>
  <c r="G377" i="1"/>
  <c r="G365" i="1"/>
  <c r="G359" i="1"/>
  <c r="G327" i="1"/>
  <c r="G320" i="1"/>
  <c r="G316" i="1"/>
  <c r="G294" i="1"/>
  <c r="G288" i="1"/>
  <c r="G281" i="1"/>
  <c r="G271" i="1"/>
  <c r="G262" i="1"/>
  <c r="G249" i="1"/>
  <c r="G237" i="1"/>
  <c r="G225" i="1"/>
  <c r="G217" i="1"/>
  <c r="G207" i="1"/>
  <c r="G196" i="1"/>
  <c r="G188" i="1"/>
  <c r="G172" i="1"/>
  <c r="G165" i="1" s="1"/>
  <c r="G156" i="1"/>
  <c r="C26" i="6" s="1"/>
  <c r="G145" i="1"/>
  <c r="G139" i="1"/>
  <c r="G125" i="1"/>
  <c r="G116" i="1"/>
  <c r="G106" i="1"/>
  <c r="G92" i="1"/>
  <c r="G83" i="1"/>
  <c r="G75" i="1"/>
  <c r="G66" i="1"/>
  <c r="G57" i="1"/>
  <c r="G46" i="1"/>
  <c r="G39" i="1"/>
  <c r="G31" i="1"/>
  <c r="G23" i="1"/>
  <c r="G16" i="1"/>
  <c r="E30" i="7" l="1"/>
  <c r="G30" i="7" s="1"/>
  <c r="E10" i="7"/>
  <c r="G10" i="7" s="1"/>
  <c r="E8" i="7"/>
  <c r="G8" i="7" s="1"/>
  <c r="E9" i="7"/>
  <c r="G9" i="7" s="1"/>
  <c r="Q8" i="1"/>
  <c r="T8" i="1" s="1"/>
  <c r="G597" i="1"/>
  <c r="G702" i="1"/>
  <c r="G536" i="1"/>
  <c r="G123" i="1"/>
  <c r="G684" i="1"/>
  <c r="G509" i="1"/>
  <c r="G632" i="1"/>
  <c r="G493" i="1"/>
  <c r="G456" i="1"/>
  <c r="G260" i="1"/>
  <c r="G186" i="1"/>
  <c r="G350" i="1"/>
  <c r="G402" i="1"/>
  <c r="G568" i="1"/>
  <c r="G29" i="1"/>
  <c r="G652" i="1"/>
  <c r="C104" i="6" s="1"/>
  <c r="G55" i="1"/>
  <c r="G425" i="1"/>
  <c r="G8" i="1"/>
  <c r="G314" i="1"/>
  <c r="G383" i="1"/>
  <c r="G215" i="1"/>
  <c r="G279" i="1"/>
  <c r="G81" i="1"/>
  <c r="G32" i="7" l="1"/>
  <c r="E38" i="6"/>
  <c r="E39" i="6"/>
  <c r="E40" i="6"/>
  <c r="F724" i="1"/>
  <c r="E724" i="1"/>
  <c r="E26" i="6" l="1"/>
  <c r="E67" i="6"/>
  <c r="E30" i="6"/>
  <c r="E29" i="6"/>
  <c r="E69" i="6"/>
  <c r="E65" i="6"/>
  <c r="E112" i="6"/>
  <c r="E111" i="6"/>
  <c r="E109" i="6"/>
  <c r="E101" i="6"/>
  <c r="E99" i="6"/>
  <c r="E98" i="6"/>
  <c r="E97" i="6"/>
  <c r="E96" i="6"/>
  <c r="E94" i="6"/>
  <c r="E92" i="6"/>
  <c r="E91" i="6"/>
  <c r="E89" i="6"/>
  <c r="E88" i="6"/>
  <c r="E87" i="6"/>
  <c r="E86" i="6"/>
  <c r="E83" i="6"/>
  <c r="E82" i="6"/>
  <c r="E81" i="6"/>
  <c r="E79" i="6"/>
  <c r="E78" i="6"/>
  <c r="E76" i="6"/>
  <c r="E75" i="6"/>
  <c r="E74" i="6"/>
  <c r="E73" i="6"/>
  <c r="E70" i="6"/>
  <c r="E68" i="6"/>
  <c r="E64" i="6"/>
  <c r="E61" i="6"/>
  <c r="E60" i="6"/>
  <c r="E58" i="6"/>
  <c r="E57" i="6"/>
  <c r="E56" i="6"/>
  <c r="E55" i="6"/>
  <c r="E53" i="6"/>
  <c r="E52" i="6"/>
  <c r="E51" i="6"/>
  <c r="E50" i="6"/>
  <c r="E48" i="6"/>
  <c r="E47" i="6"/>
  <c r="E46" i="6"/>
  <c r="E45" i="6"/>
  <c r="E43" i="6"/>
  <c r="E37" i="6"/>
  <c r="E34" i="6"/>
  <c r="E33" i="6"/>
  <c r="E32" i="6"/>
  <c r="E28" i="6"/>
  <c r="E25" i="6"/>
  <c r="E24" i="6"/>
  <c r="E23" i="6"/>
  <c r="E21" i="6"/>
  <c r="E20" i="6"/>
  <c r="E19" i="6"/>
  <c r="E18" i="6"/>
  <c r="E16" i="6"/>
  <c r="E15" i="6"/>
  <c r="E14" i="6"/>
  <c r="E12" i="6"/>
  <c r="E11" i="6"/>
  <c r="E10" i="6"/>
  <c r="E7" i="6"/>
  <c r="E6" i="6"/>
  <c r="E5" i="6"/>
  <c r="E107" i="6" l="1"/>
  <c r="E102" i="6"/>
  <c r="E106" i="6"/>
  <c r="E108" i="6"/>
  <c r="E63" i="6"/>
  <c r="E42" i="6"/>
  <c r="E29" i="4"/>
  <c r="T29" i="4" s="1"/>
  <c r="D27" i="4"/>
  <c r="S27" i="4" s="1"/>
  <c r="A2" i="5"/>
  <c r="B2" i="4"/>
  <c r="A1" i="6"/>
  <c r="E30" i="4" l="1"/>
  <c r="T30" i="4" s="1"/>
  <c r="E22" i="4"/>
  <c r="T22" i="4" s="1"/>
  <c r="E72" i="6"/>
  <c r="E28" i="4"/>
  <c r="T28" i="4" s="1"/>
  <c r="E100" i="6"/>
  <c r="E85" i="6"/>
  <c r="E25" i="4"/>
  <c r="T25" i="4" s="1"/>
  <c r="E11" i="4"/>
  <c r="T11" i="4" s="1"/>
  <c r="E22" i="6"/>
  <c r="E24" i="4"/>
  <c r="T24" i="4" s="1"/>
  <c r="E80" i="6"/>
  <c r="E23" i="4"/>
  <c r="T23" i="4" s="1"/>
  <c r="E77" i="6"/>
  <c r="E21" i="4"/>
  <c r="T21" i="4" s="1"/>
  <c r="E66" i="6"/>
  <c r="E62" i="6"/>
  <c r="E20" i="4"/>
  <c r="T20" i="4" s="1"/>
  <c r="E26" i="4"/>
  <c r="T26" i="4" s="1"/>
  <c r="E90" i="6"/>
  <c r="E31" i="4"/>
  <c r="T31" i="4" s="1"/>
  <c r="E110" i="6"/>
  <c r="E49" i="6"/>
  <c r="E17" i="4"/>
  <c r="T17" i="4" s="1"/>
  <c r="E54" i="6"/>
  <c r="E18" i="4"/>
  <c r="T18" i="4" s="1"/>
  <c r="E10" i="4"/>
  <c r="T10" i="4" s="1"/>
  <c r="E17" i="6"/>
  <c r="E725" i="1"/>
  <c r="E59" i="6"/>
  <c r="E19" i="4"/>
  <c r="T19" i="4" s="1"/>
  <c r="E95" i="6"/>
  <c r="E27" i="4"/>
  <c r="T27" i="4" s="1"/>
  <c r="F725" i="1"/>
  <c r="E31" i="6"/>
  <c r="E13" i="4"/>
  <c r="T13" i="4" s="1"/>
  <c r="E44" i="6"/>
  <c r="E16" i="4"/>
  <c r="T16" i="4" s="1"/>
  <c r="E15" i="4"/>
  <c r="T15" i="4" s="1"/>
  <c r="E41" i="6"/>
  <c r="E14" i="4"/>
  <c r="T14" i="4" s="1"/>
  <c r="E36" i="6"/>
  <c r="E12" i="4"/>
  <c r="T12" i="4" s="1"/>
  <c r="E27" i="6"/>
  <c r="E13" i="6"/>
  <c r="E9" i="4"/>
  <c r="T9" i="4" s="1"/>
  <c r="E9" i="6"/>
  <c r="E8" i="4"/>
  <c r="T8" i="4" s="1"/>
  <c r="E7" i="4"/>
  <c r="T7" i="4" s="1"/>
  <c r="E4" i="6"/>
  <c r="D112" i="6"/>
  <c r="B112" i="6"/>
  <c r="D111" i="6"/>
  <c r="B111" i="6"/>
  <c r="D110" i="6"/>
  <c r="B110" i="6"/>
  <c r="D109" i="6"/>
  <c r="B109" i="6"/>
  <c r="D108" i="6"/>
  <c r="B108" i="6"/>
  <c r="D107" i="6"/>
  <c r="B107" i="6"/>
  <c r="D106" i="6"/>
  <c r="B106" i="6"/>
  <c r="A103" i="6"/>
  <c r="D102" i="6"/>
  <c r="D101" i="6"/>
  <c r="B101" i="6"/>
  <c r="D100" i="6"/>
  <c r="B100" i="6"/>
  <c r="D99" i="6"/>
  <c r="B99" i="6"/>
  <c r="D98" i="6"/>
  <c r="B98" i="6"/>
  <c r="D97" i="6"/>
  <c r="B97" i="6"/>
  <c r="D96" i="6"/>
  <c r="B96" i="6"/>
  <c r="D95" i="6"/>
  <c r="B95" i="6"/>
  <c r="D94" i="6"/>
  <c r="B94" i="6"/>
  <c r="D93" i="6"/>
  <c r="B93" i="6"/>
  <c r="D92" i="6"/>
  <c r="B92" i="6"/>
  <c r="D91" i="6"/>
  <c r="B91" i="6"/>
  <c r="D90" i="6"/>
  <c r="B90" i="6"/>
  <c r="D89" i="6"/>
  <c r="B89" i="6"/>
  <c r="D88" i="6"/>
  <c r="B88" i="6"/>
  <c r="D87" i="6"/>
  <c r="B87" i="6"/>
  <c r="D86" i="6"/>
  <c r="B86" i="6"/>
  <c r="D85" i="6"/>
  <c r="B85" i="6"/>
  <c r="A84" i="6"/>
  <c r="D83" i="6"/>
  <c r="B83" i="6"/>
  <c r="D82" i="6"/>
  <c r="B82" i="6"/>
  <c r="D81" i="6"/>
  <c r="B81" i="6"/>
  <c r="D80" i="6"/>
  <c r="B80" i="6"/>
  <c r="D79" i="6"/>
  <c r="B79" i="6"/>
  <c r="D78" i="6"/>
  <c r="B78" i="6"/>
  <c r="D77" i="6"/>
  <c r="B77" i="6"/>
  <c r="D76" i="6"/>
  <c r="B76" i="6"/>
  <c r="D75" i="6"/>
  <c r="B75" i="6"/>
  <c r="D74" i="6"/>
  <c r="B74" i="6"/>
  <c r="D73" i="6"/>
  <c r="B73" i="6"/>
  <c r="D72" i="6"/>
  <c r="B72" i="6"/>
  <c r="A71" i="6"/>
  <c r="D70" i="6"/>
  <c r="B70" i="6"/>
  <c r="D69" i="6"/>
  <c r="B69" i="6"/>
  <c r="D68" i="6"/>
  <c r="B68" i="6"/>
  <c r="D67" i="6"/>
  <c r="B67" i="6"/>
  <c r="D66" i="6"/>
  <c r="B66" i="6"/>
  <c r="D65" i="6"/>
  <c r="B65" i="6"/>
  <c r="D64" i="6"/>
  <c r="B64" i="6"/>
  <c r="D63" i="6"/>
  <c r="B63" i="6"/>
  <c r="D62" i="6"/>
  <c r="B62" i="6"/>
  <c r="D61" i="6"/>
  <c r="B61" i="6"/>
  <c r="D60" i="6"/>
  <c r="B60" i="6"/>
  <c r="D59" i="6"/>
  <c r="B59" i="6"/>
  <c r="D58" i="6"/>
  <c r="B58" i="6"/>
  <c r="D57" i="6"/>
  <c r="B57" i="6"/>
  <c r="D56" i="6"/>
  <c r="B56" i="6"/>
  <c r="D55" i="6"/>
  <c r="B55" i="6"/>
  <c r="D54" i="6"/>
  <c r="B54" i="6"/>
  <c r="D53" i="6"/>
  <c r="C53" i="6"/>
  <c r="B53" i="6"/>
  <c r="D52" i="6"/>
  <c r="C52" i="6"/>
  <c r="B52" i="6"/>
  <c r="D51" i="6"/>
  <c r="C51" i="6"/>
  <c r="B51" i="6"/>
  <c r="D50" i="6"/>
  <c r="B50" i="6"/>
  <c r="D49" i="6"/>
  <c r="B49" i="6"/>
  <c r="D48" i="6"/>
  <c r="B48" i="6"/>
  <c r="D47" i="6"/>
  <c r="C47" i="6"/>
  <c r="B47" i="6"/>
  <c r="D46" i="6"/>
  <c r="C46" i="6"/>
  <c r="B46" i="6"/>
  <c r="D45" i="6"/>
  <c r="B45" i="6"/>
  <c r="D44" i="6"/>
  <c r="B44" i="6"/>
  <c r="D43" i="6"/>
  <c r="B43" i="6"/>
  <c r="D42" i="6"/>
  <c r="B42" i="6"/>
  <c r="D41" i="6"/>
  <c r="B41" i="6"/>
  <c r="D40" i="6"/>
  <c r="B40" i="6"/>
  <c r="D39" i="6"/>
  <c r="B39" i="6"/>
  <c r="D38" i="6"/>
  <c r="B38" i="6"/>
  <c r="D37" i="6"/>
  <c r="B37" i="6"/>
  <c r="D36" i="6"/>
  <c r="B36" i="6"/>
  <c r="A35" i="6"/>
  <c r="D34" i="6"/>
  <c r="B34" i="6"/>
  <c r="D33" i="6"/>
  <c r="B33" i="6"/>
  <c r="D32" i="6"/>
  <c r="B32" i="6"/>
  <c r="D31" i="6"/>
  <c r="B31" i="6"/>
  <c r="D30" i="6"/>
  <c r="B30" i="6"/>
  <c r="D29" i="6"/>
  <c r="B29" i="6"/>
  <c r="D28" i="6"/>
  <c r="B28" i="6"/>
  <c r="D27" i="6"/>
  <c r="B27" i="6"/>
  <c r="B25" i="6"/>
  <c r="D25" i="6"/>
  <c r="D24" i="6"/>
  <c r="B24" i="6"/>
  <c r="D23" i="6"/>
  <c r="B23" i="6"/>
  <c r="D22" i="6"/>
  <c r="B22" i="6"/>
  <c r="D21" i="6"/>
  <c r="B21" i="6"/>
  <c r="D20" i="6"/>
  <c r="B20" i="6"/>
  <c r="D19" i="6"/>
  <c r="B19" i="6"/>
  <c r="D18" i="6"/>
  <c r="B18" i="6"/>
  <c r="D17" i="6"/>
  <c r="B17" i="6"/>
  <c r="D16" i="6"/>
  <c r="B16" i="6"/>
  <c r="D15" i="6"/>
  <c r="B15" i="6"/>
  <c r="D14" i="6"/>
  <c r="B14" i="6"/>
  <c r="D13" i="6"/>
  <c r="B13" i="6"/>
  <c r="D12" i="6"/>
  <c r="B12" i="6"/>
  <c r="D11" i="6"/>
  <c r="B11" i="6"/>
  <c r="D10" i="6"/>
  <c r="B10" i="6"/>
  <c r="D9" i="6"/>
  <c r="B9" i="6"/>
  <c r="A8" i="6"/>
  <c r="D7" i="6"/>
  <c r="B7" i="6"/>
  <c r="D6" i="6"/>
  <c r="B6" i="6"/>
  <c r="D5" i="6"/>
  <c r="B5" i="6"/>
  <c r="D4" i="6"/>
  <c r="B4" i="6"/>
  <c r="A3" i="6"/>
  <c r="D31" i="4"/>
  <c r="S31" i="4" s="1"/>
  <c r="C31" i="4"/>
  <c r="D30" i="4"/>
  <c r="S30" i="4" s="1"/>
  <c r="C30" i="4"/>
  <c r="D29" i="4"/>
  <c r="S29" i="4" s="1"/>
  <c r="C29" i="4"/>
  <c r="D28" i="4"/>
  <c r="S28" i="4" s="1"/>
  <c r="C28" i="4"/>
  <c r="C27" i="4"/>
  <c r="D26" i="4"/>
  <c r="S26" i="4" s="1"/>
  <c r="C26" i="4"/>
  <c r="D25" i="4"/>
  <c r="S25" i="4" s="1"/>
  <c r="C25" i="4"/>
  <c r="D24" i="4"/>
  <c r="S24" i="4" s="1"/>
  <c r="C24" i="4"/>
  <c r="D23" i="4"/>
  <c r="S23" i="4" s="1"/>
  <c r="C23" i="4"/>
  <c r="D22" i="4"/>
  <c r="S22" i="4" s="1"/>
  <c r="C22" i="4"/>
  <c r="D21" i="4"/>
  <c r="S21" i="4" s="1"/>
  <c r="C21" i="4"/>
  <c r="D20" i="4"/>
  <c r="S20" i="4" s="1"/>
  <c r="C20" i="4"/>
  <c r="D19" i="4"/>
  <c r="S19" i="4" s="1"/>
  <c r="C19" i="4"/>
  <c r="D18" i="4"/>
  <c r="S18" i="4" s="1"/>
  <c r="C18" i="4"/>
  <c r="D17" i="4"/>
  <c r="S17" i="4" s="1"/>
  <c r="C17" i="4"/>
  <c r="D16" i="4"/>
  <c r="S16" i="4" s="1"/>
  <c r="C16" i="4"/>
  <c r="D15" i="4"/>
  <c r="S15" i="4" s="1"/>
  <c r="C15" i="4"/>
  <c r="D14" i="4"/>
  <c r="S14" i="4" s="1"/>
  <c r="C14" i="4"/>
  <c r="D13" i="4"/>
  <c r="S13" i="4" s="1"/>
  <c r="C13" i="4"/>
  <c r="D12" i="4"/>
  <c r="S12" i="4" s="1"/>
  <c r="C12" i="4"/>
  <c r="D11" i="4"/>
  <c r="S11" i="4" s="1"/>
  <c r="C11" i="4"/>
  <c r="D10" i="4"/>
  <c r="S10" i="4" s="1"/>
  <c r="C10" i="4"/>
  <c r="C9" i="4"/>
  <c r="C8" i="4"/>
  <c r="C7" i="4"/>
  <c r="D9" i="4"/>
  <c r="S9" i="4" s="1"/>
  <c r="D8" i="4"/>
  <c r="S8" i="4" s="1"/>
  <c r="D7" i="4"/>
  <c r="C112" i="6"/>
  <c r="C111" i="6"/>
  <c r="C109" i="6"/>
  <c r="C108" i="6"/>
  <c r="C101" i="6"/>
  <c r="C99" i="6"/>
  <c r="C98" i="6"/>
  <c r="C97" i="6"/>
  <c r="C96" i="6"/>
  <c r="C94" i="6"/>
  <c r="C93" i="6"/>
  <c r="C92" i="6"/>
  <c r="C91" i="6"/>
  <c r="C89" i="6"/>
  <c r="C88" i="6"/>
  <c r="C87" i="6"/>
  <c r="C86" i="6"/>
  <c r="C82" i="6"/>
  <c r="C83" i="6"/>
  <c r="C81" i="6"/>
  <c r="C78" i="6"/>
  <c r="C74" i="6"/>
  <c r="C76" i="6"/>
  <c r="C75" i="6"/>
  <c r="C73" i="6"/>
  <c r="C70" i="6"/>
  <c r="C69" i="6"/>
  <c r="C65" i="6"/>
  <c r="C64" i="6"/>
  <c r="C63" i="6"/>
  <c r="C61" i="6"/>
  <c r="C57" i="6"/>
  <c r="C56" i="6"/>
  <c r="C50" i="6"/>
  <c r="C48" i="6"/>
  <c r="S7" i="4" l="1"/>
  <c r="C14" i="5"/>
  <c r="E13" i="5"/>
  <c r="E14" i="5"/>
  <c r="C106" i="6"/>
  <c r="C10" i="5"/>
  <c r="C102" i="6"/>
  <c r="F726" i="1"/>
  <c r="F727" i="1" s="1"/>
  <c r="E726" i="1"/>
  <c r="E727" i="1" s="1"/>
  <c r="C9" i="5"/>
  <c r="E10" i="5"/>
  <c r="C11" i="5"/>
  <c r="C77" i="6"/>
  <c r="C79" i="6"/>
  <c r="C68" i="6"/>
  <c r="C66" i="6"/>
  <c r="C67" i="6"/>
  <c r="C60" i="6"/>
  <c r="C59" i="6"/>
  <c r="C54" i="6"/>
  <c r="C58" i="6"/>
  <c r="C55" i="6"/>
  <c r="E12" i="5"/>
  <c r="C13" i="5"/>
  <c r="E9" i="5"/>
  <c r="C12" i="5"/>
  <c r="E11" i="5"/>
  <c r="C44" i="6"/>
  <c r="C45" i="6"/>
  <c r="C49" i="6"/>
  <c r="C110" i="6"/>
  <c r="C107" i="6"/>
  <c r="C100" i="6"/>
  <c r="C95" i="6"/>
  <c r="C90" i="6"/>
  <c r="C85" i="6"/>
  <c r="C80" i="6"/>
  <c r="C72" i="6"/>
  <c r="C62" i="6"/>
  <c r="C43" i="6"/>
  <c r="C40" i="6"/>
  <c r="C39" i="6"/>
  <c r="C37" i="6"/>
  <c r="C34" i="6"/>
  <c r="C33" i="6"/>
  <c r="C32" i="6"/>
  <c r="C30" i="6"/>
  <c r="C25" i="6"/>
  <c r="C24" i="6"/>
  <c r="C23" i="6"/>
  <c r="C21" i="6"/>
  <c r="C19" i="6"/>
  <c r="C18" i="6"/>
  <c r="C16" i="6"/>
  <c r="C15" i="6"/>
  <c r="C14" i="6"/>
  <c r="C12" i="6"/>
  <c r="C11" i="6"/>
  <c r="C10" i="6"/>
  <c r="C5" i="6"/>
  <c r="C15" i="5" l="1"/>
  <c r="D12" i="5" s="1"/>
  <c r="E15" i="5"/>
  <c r="C29" i="6"/>
  <c r="C27" i="6"/>
  <c r="C41" i="6"/>
  <c r="C42" i="6"/>
  <c r="C38" i="6"/>
  <c r="C36" i="6"/>
  <c r="C28" i="6"/>
  <c r="C17" i="6"/>
  <c r="C20" i="6"/>
  <c r="C31" i="6"/>
  <c r="C22" i="6"/>
  <c r="C13" i="6"/>
  <c r="C9" i="6"/>
  <c r="F10" i="5" l="1"/>
  <c r="F9" i="5"/>
  <c r="F14" i="5"/>
  <c r="F11" i="5"/>
  <c r="D11" i="5"/>
  <c r="D10" i="5"/>
  <c r="D14" i="5"/>
  <c r="F12" i="5"/>
  <c r="F13" i="5"/>
  <c r="D13" i="5"/>
  <c r="D9" i="5"/>
  <c r="C7" i="6"/>
  <c r="C6" i="6"/>
  <c r="C4" i="6" l="1"/>
</calcChain>
</file>

<file path=xl/sharedStrings.xml><?xml version="1.0" encoding="utf-8"?>
<sst xmlns="http://schemas.openxmlformats.org/spreadsheetml/2006/main" count="4826" uniqueCount="2314">
  <si>
    <t>MAPA DE CONTROLE E MONITORAMENTO
Marco de Medição de Desempenho - MMD-TC - 2019</t>
  </si>
  <si>
    <t>DOMÍNIO A: INDEPENDÊNCIA E MARCO LEGAL</t>
  </si>
  <si>
    <t>QATC 01</t>
  </si>
  <si>
    <t>Item</t>
  </si>
  <si>
    <t>1.1</t>
  </si>
  <si>
    <t>1.1.1.</t>
  </si>
  <si>
    <t>1.1.2.</t>
  </si>
  <si>
    <t>1.1.3.</t>
  </si>
  <si>
    <t>1.1.4.</t>
  </si>
  <si>
    <t>1.2</t>
  </si>
  <si>
    <t>1.2.1.</t>
  </si>
  <si>
    <t>1.2.2.</t>
  </si>
  <si>
    <t>1.2.3.</t>
  </si>
  <si>
    <t>1.2.4.</t>
  </si>
  <si>
    <t>1.2.5.</t>
  </si>
  <si>
    <t>1.2.6.</t>
  </si>
  <si>
    <t>1.3</t>
  </si>
  <si>
    <t>1.3.1.</t>
  </si>
  <si>
    <t>1.3.2.</t>
  </si>
  <si>
    <t>1.3.3.</t>
  </si>
  <si>
    <t>1.3.4.</t>
  </si>
  <si>
    <t>DOMÍNIO B: GOVERNANÇA INTERNA</t>
  </si>
  <si>
    <t>QATC 02</t>
  </si>
  <si>
    <t>2.1</t>
  </si>
  <si>
    <t>2.1.1.</t>
  </si>
  <si>
    <t>2.1.2.</t>
  </si>
  <si>
    <t>2.1.3.</t>
  </si>
  <si>
    <t>2.1.4.</t>
  </si>
  <si>
    <t>2.1.5.</t>
  </si>
  <si>
    <t>2.1.6.</t>
  </si>
  <si>
    <t>2.2</t>
  </si>
  <si>
    <t>2.2.1.</t>
  </si>
  <si>
    <t>2.2.2.</t>
  </si>
  <si>
    <t>2.2.3.</t>
  </si>
  <si>
    <t>2.2.4.</t>
  </si>
  <si>
    <t>2.2.5.</t>
  </si>
  <si>
    <t>2.3</t>
  </si>
  <si>
    <t>2.3.1.</t>
  </si>
  <si>
    <t>2.3.2.</t>
  </si>
  <si>
    <t>2.3.3.</t>
  </si>
  <si>
    <t>2.3.4.</t>
  </si>
  <si>
    <t>2.3.5.</t>
  </si>
  <si>
    <t>2.3.6.</t>
  </si>
  <si>
    <t>2.3.7.</t>
  </si>
  <si>
    <t>QATC 03</t>
  </si>
  <si>
    <t>3.1</t>
  </si>
  <si>
    <t>3.1.1.</t>
  </si>
  <si>
    <t>3.1.2.</t>
  </si>
  <si>
    <t>3.1.3.</t>
  </si>
  <si>
    <t>3.1.4.</t>
  </si>
  <si>
    <t>3.1.5.</t>
  </si>
  <si>
    <t>3.1.6.</t>
  </si>
  <si>
    <t>3.1.7.</t>
  </si>
  <si>
    <t>3.2</t>
  </si>
  <si>
    <t>3.2.1.</t>
  </si>
  <si>
    <t>3.2.2.</t>
  </si>
  <si>
    <t>3.2.3.</t>
  </si>
  <si>
    <t>3.2.4.</t>
  </si>
  <si>
    <t>3.2.5.</t>
  </si>
  <si>
    <t>3.2.6.</t>
  </si>
  <si>
    <t>3.2.7.</t>
  </si>
  <si>
    <t>3.2.8.</t>
  </si>
  <si>
    <t>3.3</t>
  </si>
  <si>
    <t>3.3.1.</t>
  </si>
  <si>
    <t>3.3.2.</t>
  </si>
  <si>
    <t>3.3.3.</t>
  </si>
  <si>
    <t>3.3.4.</t>
  </si>
  <si>
    <t>QATC 04</t>
  </si>
  <si>
    <t>4.1</t>
  </si>
  <si>
    <t>4.1.1.</t>
  </si>
  <si>
    <t>4.1.2.</t>
  </si>
  <si>
    <t>4.1.3.</t>
  </si>
  <si>
    <t>4.1.4.</t>
  </si>
  <si>
    <t>4.1.5.</t>
  </si>
  <si>
    <t>4.1.6.</t>
  </si>
  <si>
    <t>4.2</t>
  </si>
  <si>
    <t>4.2.1.</t>
  </si>
  <si>
    <t>4.2.2.</t>
  </si>
  <si>
    <t>4.2.3.</t>
  </si>
  <si>
    <t>4.2.4.</t>
  </si>
  <si>
    <t>4.2.5.</t>
  </si>
  <si>
    <t>4.2.6.</t>
  </si>
  <si>
    <t>4.2.7.</t>
  </si>
  <si>
    <t>4.2.8.</t>
  </si>
  <si>
    <t>4.2.9.</t>
  </si>
  <si>
    <t>4.2.10.</t>
  </si>
  <si>
    <t>4.2.11.</t>
  </si>
  <si>
    <t>4.2.12.</t>
  </si>
  <si>
    <t>4.3</t>
  </si>
  <si>
    <t>4.3.1.</t>
  </si>
  <si>
    <t>4.3.2.</t>
  </si>
  <si>
    <t>4.3.3.</t>
  </si>
  <si>
    <t>4.3.4.</t>
  </si>
  <si>
    <t>4.3.5.</t>
  </si>
  <si>
    <t>4.3.6.</t>
  </si>
  <si>
    <t>4.3.7.</t>
  </si>
  <si>
    <t>4.4</t>
  </si>
  <si>
    <t>4.4.1.</t>
  </si>
  <si>
    <t>4.4.2.</t>
  </si>
  <si>
    <t>4.4.3.</t>
  </si>
  <si>
    <t>4.4.4.</t>
  </si>
  <si>
    <t>4.4.5.</t>
  </si>
  <si>
    <t>QATC 05</t>
  </si>
  <si>
    <t>5.1</t>
  </si>
  <si>
    <t>5.1.1.</t>
  </si>
  <si>
    <t>5.1.2.</t>
  </si>
  <si>
    <t>5.1.3.</t>
  </si>
  <si>
    <t>5.1.4.</t>
  </si>
  <si>
    <t>5.1.5.</t>
  </si>
  <si>
    <t>5.1.6.</t>
  </si>
  <si>
    <t>5.1.7.</t>
  </si>
  <si>
    <t>5.1.8.</t>
  </si>
  <si>
    <t>5.1.9.</t>
  </si>
  <si>
    <t>5.1.10.</t>
  </si>
  <si>
    <t>5.1.11.</t>
  </si>
  <si>
    <t>5.1.12.</t>
  </si>
  <si>
    <t>5.2</t>
  </si>
  <si>
    <t>5.2.1.</t>
  </si>
  <si>
    <t>5.2.2.</t>
  </si>
  <si>
    <t>5.2.3.</t>
  </si>
  <si>
    <t>5.2.4.</t>
  </si>
  <si>
    <t>5.3</t>
  </si>
  <si>
    <t>5.3.1.</t>
  </si>
  <si>
    <t>5.3.2.</t>
  </si>
  <si>
    <t>5.3.3.</t>
  </si>
  <si>
    <t>5.3.4.</t>
  </si>
  <si>
    <t>5.3.5.</t>
  </si>
  <si>
    <t>5.3.6.</t>
  </si>
  <si>
    <t>5.3.7.</t>
  </si>
  <si>
    <t>5.3.8.</t>
  </si>
  <si>
    <t>5.3.9.</t>
  </si>
  <si>
    <t>QATC 06</t>
  </si>
  <si>
    <t>6.1</t>
  </si>
  <si>
    <t>6.1.1.</t>
  </si>
  <si>
    <t>6.1.2.</t>
  </si>
  <si>
    <t>6.1.3.</t>
  </si>
  <si>
    <t>6.2</t>
  </si>
  <si>
    <t>6.2.1.</t>
  </si>
  <si>
    <t>6.2.2.</t>
  </si>
  <si>
    <t>6.2.3.</t>
  </si>
  <si>
    <t>6.2.4.</t>
  </si>
  <si>
    <t>6.2.5.</t>
  </si>
  <si>
    <t>6.3</t>
  </si>
  <si>
    <t>6.3.1.</t>
  </si>
  <si>
    <t>6.3.2.</t>
  </si>
  <si>
    <t>6.3.3.</t>
  </si>
  <si>
    <t>6.3.4.</t>
  </si>
  <si>
    <t>QATC 07</t>
  </si>
  <si>
    <t>7.1</t>
  </si>
  <si>
    <t>7.1.1.</t>
  </si>
  <si>
    <t>7.1.2.</t>
  </si>
  <si>
    <t>7.1.3.</t>
  </si>
  <si>
    <t>7.1.4.</t>
  </si>
  <si>
    <t>7.1.5.</t>
  </si>
  <si>
    <t>7.1.6.</t>
  </si>
  <si>
    <t>7.2</t>
  </si>
  <si>
    <t>7.2.1.</t>
  </si>
  <si>
    <t>7.2.2.</t>
  </si>
  <si>
    <t>7.2.3.</t>
  </si>
  <si>
    <t>7.2.4.</t>
  </si>
  <si>
    <t>7.2.5.</t>
  </si>
  <si>
    <t>7.2.6.</t>
  </si>
  <si>
    <t>7.2.7.</t>
  </si>
  <si>
    <t>7.3</t>
  </si>
  <si>
    <t>7.3.1.</t>
  </si>
  <si>
    <t>7.3.2.</t>
  </si>
  <si>
    <t>7.3.3.</t>
  </si>
  <si>
    <t>7.3.4.</t>
  </si>
  <si>
    <t>7.3.5.</t>
  </si>
  <si>
    <t>DOMÍNIO C: FISCALIZAÇÃO E AUDITORIA</t>
  </si>
  <si>
    <t>QATC 08</t>
  </si>
  <si>
    <t>8.1</t>
  </si>
  <si>
    <t>8.1.1.</t>
  </si>
  <si>
    <t>8.1.2.</t>
  </si>
  <si>
    <t>8.1.3.</t>
  </si>
  <si>
    <t>8.1.4.</t>
  </si>
  <si>
    <t>8.1.5.</t>
  </si>
  <si>
    <t>8.1.6.</t>
  </si>
  <si>
    <t>8.2</t>
  </si>
  <si>
    <t>8.2.1.</t>
  </si>
  <si>
    <t>8.2.2.</t>
  </si>
  <si>
    <t>8.2.3.</t>
  </si>
  <si>
    <t>8.2.4.</t>
  </si>
  <si>
    <t>8.2.5.</t>
  </si>
  <si>
    <t>8.2.6.</t>
  </si>
  <si>
    <t>8.2.7.</t>
  </si>
  <si>
    <t>8.2.8.</t>
  </si>
  <si>
    <t>8.2.9.</t>
  </si>
  <si>
    <t>8.2.10.</t>
  </si>
  <si>
    <t>8.3</t>
  </si>
  <si>
    <t>8.3.1.</t>
  </si>
  <si>
    <t>8.3.2.</t>
  </si>
  <si>
    <t>8.3.3.</t>
  </si>
  <si>
    <t>8.3.4.</t>
  </si>
  <si>
    <t>8.3.5.</t>
  </si>
  <si>
    <t>8.3.6.</t>
  </si>
  <si>
    <t>8.3.7.</t>
  </si>
  <si>
    <t>8.3.8.</t>
  </si>
  <si>
    <t>8.3.9.</t>
  </si>
  <si>
    <t>8.3.10.</t>
  </si>
  <si>
    <t>8.4</t>
  </si>
  <si>
    <t>8.4.1.</t>
  </si>
  <si>
    <t>8.4.2.</t>
  </si>
  <si>
    <t>8.4.3.</t>
  </si>
  <si>
    <t>8.4.4.</t>
  </si>
  <si>
    <t>8.4.5.</t>
  </si>
  <si>
    <t>8.4.6.</t>
  </si>
  <si>
    <t>8.4.7.</t>
  </si>
  <si>
    <t>8.4.8.</t>
  </si>
  <si>
    <t>8.4.9.</t>
  </si>
  <si>
    <t>QATC 09</t>
  </si>
  <si>
    <t>9.1</t>
  </si>
  <si>
    <t>9.1.1.</t>
  </si>
  <si>
    <t>9.1.2.</t>
  </si>
  <si>
    <t>9.1.3.</t>
  </si>
  <si>
    <t>9.1.4.</t>
  </si>
  <si>
    <t>9.1.5.</t>
  </si>
  <si>
    <t>9.1.6.</t>
  </si>
  <si>
    <t>9.2</t>
  </si>
  <si>
    <t>9.2.1.</t>
  </si>
  <si>
    <t>9.2.2.</t>
  </si>
  <si>
    <t>9.2.3.</t>
  </si>
  <si>
    <t>9.2.4.</t>
  </si>
  <si>
    <t>9.2.5.</t>
  </si>
  <si>
    <t>9.2.6.</t>
  </si>
  <si>
    <t>QATC 10</t>
  </si>
  <si>
    <t>10.1</t>
  </si>
  <si>
    <t>10.1.1.</t>
  </si>
  <si>
    <t>10.1.2.</t>
  </si>
  <si>
    <t>10.1.3.</t>
  </si>
  <si>
    <t>10.1.4.</t>
  </si>
  <si>
    <t>10.1.5.</t>
  </si>
  <si>
    <t>10.2</t>
  </si>
  <si>
    <t>10.2.1.</t>
  </si>
  <si>
    <t>10.2.2.</t>
  </si>
  <si>
    <t>10.2.3.</t>
  </si>
  <si>
    <t>10.2.4.</t>
  </si>
  <si>
    <t>10.3</t>
  </si>
  <si>
    <t>10.3.1.</t>
  </si>
  <si>
    <t>10.3.2.</t>
  </si>
  <si>
    <t>10.3.3.</t>
  </si>
  <si>
    <t>10.3.4.</t>
  </si>
  <si>
    <t>10.3.5.</t>
  </si>
  <si>
    <t>10.3.6.</t>
  </si>
  <si>
    <t>10.3.7.</t>
  </si>
  <si>
    <t>10.3.8.</t>
  </si>
  <si>
    <t>10.3.9.</t>
  </si>
  <si>
    <t>10.3.10.</t>
  </si>
  <si>
    <t>10.3.11.</t>
  </si>
  <si>
    <t>10.4</t>
  </si>
  <si>
    <t>10.4.1.</t>
  </si>
  <si>
    <t>10.4.2.</t>
  </si>
  <si>
    <t>10.4.3.</t>
  </si>
  <si>
    <t>10.4.4.</t>
  </si>
  <si>
    <t>QATC 11</t>
  </si>
  <si>
    <t>11.1</t>
  </si>
  <si>
    <t>11.1.1.</t>
  </si>
  <si>
    <t>11.1.2.</t>
  </si>
  <si>
    <t>11.1.3.</t>
  </si>
  <si>
    <t>11.2</t>
  </si>
  <si>
    <t>11.2.1.</t>
  </si>
  <si>
    <t>11.2.2.</t>
  </si>
  <si>
    <t>11.2.3.</t>
  </si>
  <si>
    <t>11.2.4.</t>
  </si>
  <si>
    <t>11.2.5.</t>
  </si>
  <si>
    <t>11.3</t>
  </si>
  <si>
    <t>11.3.1.</t>
  </si>
  <si>
    <t>11.3.2.</t>
  </si>
  <si>
    <t>11.3.3.</t>
  </si>
  <si>
    <t>11.3.4.</t>
  </si>
  <si>
    <t>11.3.5.</t>
  </si>
  <si>
    <t>11.3.6.</t>
  </si>
  <si>
    <t>11.3.7.</t>
  </si>
  <si>
    <t>11.3.8.</t>
  </si>
  <si>
    <t>11.3.9.</t>
  </si>
  <si>
    <t>11.3.10.</t>
  </si>
  <si>
    <t>11.3.11.</t>
  </si>
  <si>
    <t>11.3.12.</t>
  </si>
  <si>
    <t>11.4</t>
  </si>
  <si>
    <t>11.4.1.</t>
  </si>
  <si>
    <t>11.4.2.</t>
  </si>
  <si>
    <t>11.4.3.</t>
  </si>
  <si>
    <t>11.4.4.</t>
  </si>
  <si>
    <t>11.4.5.</t>
  </si>
  <si>
    <t>QATC 12</t>
  </si>
  <si>
    <t>12.1</t>
  </si>
  <si>
    <t>12.1.1.</t>
  </si>
  <si>
    <t>12.1.2.</t>
  </si>
  <si>
    <t>12.1.3.</t>
  </si>
  <si>
    <t>12.1.4.</t>
  </si>
  <si>
    <t>12.1.5.</t>
  </si>
  <si>
    <t>12.2</t>
  </si>
  <si>
    <t>12.2.1.</t>
  </si>
  <si>
    <t>12.2.2.</t>
  </si>
  <si>
    <t>12.2.3.</t>
  </si>
  <si>
    <t>12.2.4.</t>
  </si>
  <si>
    <t>12.3</t>
  </si>
  <si>
    <t>12.3.1.</t>
  </si>
  <si>
    <t>12.3.2.</t>
  </si>
  <si>
    <t>12.3.3.</t>
  </si>
  <si>
    <t>12.3.4.</t>
  </si>
  <si>
    <t>12.3.5.</t>
  </si>
  <si>
    <t>12.3.6.</t>
  </si>
  <si>
    <t>12.3.7.</t>
  </si>
  <si>
    <t>12.3.8.</t>
  </si>
  <si>
    <t>12.3.9.</t>
  </si>
  <si>
    <t>12.4</t>
  </si>
  <si>
    <t>12.4.1.</t>
  </si>
  <si>
    <t>12.4.2.</t>
  </si>
  <si>
    <t>12.4.3.</t>
  </si>
  <si>
    <t>12.4.4.</t>
  </si>
  <si>
    <t>QATC 13</t>
  </si>
  <si>
    <t>13.1</t>
  </si>
  <si>
    <t>13.1.1.</t>
  </si>
  <si>
    <t>13.1.2.</t>
  </si>
  <si>
    <t>13.1.3.</t>
  </si>
  <si>
    <t>13.1.4.</t>
  </si>
  <si>
    <t>13.1.5.</t>
  </si>
  <si>
    <t>13.1.6.</t>
  </si>
  <si>
    <t>13.2</t>
  </si>
  <si>
    <t>13.2.1.</t>
  </si>
  <si>
    <t>13.2.2.</t>
  </si>
  <si>
    <t>13.2.3.</t>
  </si>
  <si>
    <t>13.2.4.</t>
  </si>
  <si>
    <t>13.2.5.</t>
  </si>
  <si>
    <t>13.2.6.</t>
  </si>
  <si>
    <t>QATC 14</t>
  </si>
  <si>
    <t>14.1</t>
  </si>
  <si>
    <t>14.1.1.</t>
  </si>
  <si>
    <t>14.1.2.</t>
  </si>
  <si>
    <t>14.1.3.</t>
  </si>
  <si>
    <t>14.1.4.</t>
  </si>
  <si>
    <t>14.2</t>
  </si>
  <si>
    <t>14.2.1.</t>
  </si>
  <si>
    <t>14.2.2.</t>
  </si>
  <si>
    <t>14.2.3.</t>
  </si>
  <si>
    <t>14.2.4.</t>
  </si>
  <si>
    <t>14.2.5.</t>
  </si>
  <si>
    <t>14.2.6.</t>
  </si>
  <si>
    <t>14.3</t>
  </si>
  <si>
    <t>14.3.1.</t>
  </si>
  <si>
    <t>14.3.2.</t>
  </si>
  <si>
    <t>14.3.3.</t>
  </si>
  <si>
    <t>14.3.4.</t>
  </si>
  <si>
    <t>14.3.5.</t>
  </si>
  <si>
    <t>QATC 15</t>
  </si>
  <si>
    <t>15.1</t>
  </si>
  <si>
    <t>15.1.1.</t>
  </si>
  <si>
    <t>15.1.2.</t>
  </si>
  <si>
    <t>15.1.3.</t>
  </si>
  <si>
    <t>15.1.4.</t>
  </si>
  <si>
    <t>15.2</t>
  </si>
  <si>
    <t>15.2.1.</t>
  </si>
  <si>
    <t>15.2.2.</t>
  </si>
  <si>
    <t>15.2.3.</t>
  </si>
  <si>
    <t>15.2.4.</t>
  </si>
  <si>
    <t>15.3</t>
  </si>
  <si>
    <t>15.3.1.</t>
  </si>
  <si>
    <t>15.3.2.</t>
  </si>
  <si>
    <t>15.3.3.</t>
  </si>
  <si>
    <t>15.3.4.</t>
  </si>
  <si>
    <t>15.3.5.</t>
  </si>
  <si>
    <t>15.3.6.</t>
  </si>
  <si>
    <t>15.3.7.</t>
  </si>
  <si>
    <t>15.3.8.</t>
  </si>
  <si>
    <t>15.3.9.</t>
  </si>
  <si>
    <t>15.4</t>
  </si>
  <si>
    <t xml:space="preserve">15.4.1. </t>
  </si>
  <si>
    <t>15.4.2.</t>
  </si>
  <si>
    <t>15.4.3.</t>
  </si>
  <si>
    <t>DOMÍNIO D: FISCALIZAÇÃO DA INFRAESTRUTURA E MEIO AMBIENTE</t>
  </si>
  <si>
    <t>QATC 16</t>
  </si>
  <si>
    <t>16.1</t>
  </si>
  <si>
    <t>16.2</t>
  </si>
  <si>
    <t>16.2.1.</t>
  </si>
  <si>
    <t>16.2.2.</t>
  </si>
  <si>
    <t>16.2.3.</t>
  </si>
  <si>
    <t>16.2.4.</t>
  </si>
  <si>
    <t>16.2.5.</t>
  </si>
  <si>
    <t>16.2.6.</t>
  </si>
  <si>
    <t>16.3</t>
  </si>
  <si>
    <t>16.3.1.</t>
  </si>
  <si>
    <t>16.3.2.</t>
  </si>
  <si>
    <t>16.3.3.</t>
  </si>
  <si>
    <t>16.3.4.</t>
  </si>
  <si>
    <t>16.3.5.</t>
  </si>
  <si>
    <t>16.3.6.</t>
  </si>
  <si>
    <t>16.3.7.</t>
  </si>
  <si>
    <t>16.3.8.</t>
  </si>
  <si>
    <t>16.3.9.</t>
  </si>
  <si>
    <t>16.4</t>
  </si>
  <si>
    <t>16.4.1.</t>
  </si>
  <si>
    <t>16.4.2.</t>
  </si>
  <si>
    <t>16.4.3.</t>
  </si>
  <si>
    <t>16.4.4.</t>
  </si>
  <si>
    <t>16.4.5.</t>
  </si>
  <si>
    <t>16.4.6.</t>
  </si>
  <si>
    <t>QATC 17</t>
  </si>
  <si>
    <t>17.1</t>
  </si>
  <si>
    <t>17.1.1.</t>
  </si>
  <si>
    <t>17.1.2.</t>
  </si>
  <si>
    <t>17.1.3.</t>
  </si>
  <si>
    <t>17.1.4.</t>
  </si>
  <si>
    <t>17.1.5.</t>
  </si>
  <si>
    <t>17.1.6.</t>
  </si>
  <si>
    <t>17.2</t>
  </si>
  <si>
    <t>17.2.1.</t>
  </si>
  <si>
    <t>17.2.2.</t>
  </si>
  <si>
    <t>17.2.3.</t>
  </si>
  <si>
    <t>17.2.4.</t>
  </si>
  <si>
    <t>QATC 18</t>
  </si>
  <si>
    <t>18.1</t>
  </si>
  <si>
    <t>18.1.1.</t>
  </si>
  <si>
    <t>18.1.3.</t>
  </si>
  <si>
    <t>18.1.4.</t>
  </si>
  <si>
    <t>18.1.5.</t>
  </si>
  <si>
    <t>18.1.6.</t>
  </si>
  <si>
    <t>18.2</t>
  </si>
  <si>
    <t>18.2.1.</t>
  </si>
  <si>
    <t>18.2.2.</t>
  </si>
  <si>
    <t>18.2.3.</t>
  </si>
  <si>
    <t>18.2.4.</t>
  </si>
  <si>
    <t>18.3</t>
  </si>
  <si>
    <t>18.3.1.</t>
  </si>
  <si>
    <t>18.3.2.</t>
  </si>
  <si>
    <t>18.3.3.</t>
  </si>
  <si>
    <t>18.3.4.</t>
  </si>
  <si>
    <t>18.3.5.</t>
  </si>
  <si>
    <t>18.3.6.</t>
  </si>
  <si>
    <t>18.3.7.</t>
  </si>
  <si>
    <t>DOMÍNIO E: FISCALIZAÇÃO E AUDITORIA DE POLÍTICAS PÚBLICAS SOCIAIS</t>
  </si>
  <si>
    <t>QATC 19</t>
  </si>
  <si>
    <t>19.1</t>
  </si>
  <si>
    <t>19.1.1.</t>
  </si>
  <si>
    <t>19.1.2.</t>
  </si>
  <si>
    <t>19.1.3.</t>
  </si>
  <si>
    <t>19.1.4.</t>
  </si>
  <si>
    <t>19.2</t>
  </si>
  <si>
    <t>19.2.1.</t>
  </si>
  <si>
    <t>19.2.2.</t>
  </si>
  <si>
    <t>19.2.3.</t>
  </si>
  <si>
    <t>19.2.4.</t>
  </si>
  <si>
    <t>19.2.5.</t>
  </si>
  <si>
    <t>19.2.6.</t>
  </si>
  <si>
    <t>19.2.7.</t>
  </si>
  <si>
    <t>19.2.8.</t>
  </si>
  <si>
    <t>19.3</t>
  </si>
  <si>
    <t>19.3.1.</t>
  </si>
  <si>
    <t>19.3.2.</t>
  </si>
  <si>
    <t>19.3.3.</t>
  </si>
  <si>
    <t>Critérios de pontuação</t>
  </si>
  <si>
    <t>19.3.4.</t>
  </si>
  <si>
    <t>19.3.5.</t>
  </si>
  <si>
    <t>19.4</t>
  </si>
  <si>
    <t>19.4.1.</t>
  </si>
  <si>
    <t>19.4.2.</t>
  </si>
  <si>
    <t>19.4.3.</t>
  </si>
  <si>
    <t>19.4.4.</t>
  </si>
  <si>
    <t>19.4.5.</t>
  </si>
  <si>
    <t>QATC 20</t>
  </si>
  <si>
    <t>20.1</t>
  </si>
  <si>
    <t>20.1.1.</t>
  </si>
  <si>
    <t>20.1.2.</t>
  </si>
  <si>
    <t>20.1.3.</t>
  </si>
  <si>
    <t>20.1.4.</t>
  </si>
  <si>
    <t>20.1.5.</t>
  </si>
  <si>
    <t>20.2</t>
  </si>
  <si>
    <t>20.2.1.</t>
  </si>
  <si>
    <t>20.2.2.</t>
  </si>
  <si>
    <t>20.2.3.</t>
  </si>
  <si>
    <t>20.2.4.</t>
  </si>
  <si>
    <t>20.3</t>
  </si>
  <si>
    <t>20.3.1.</t>
  </si>
  <si>
    <t>20.3.2.</t>
  </si>
  <si>
    <t>20.3.3.</t>
  </si>
  <si>
    <t>20.3.4.</t>
  </si>
  <si>
    <t>20.3.5.</t>
  </si>
  <si>
    <t>20.4</t>
  </si>
  <si>
    <t>20.4.1.</t>
  </si>
  <si>
    <t>20.4.2.</t>
  </si>
  <si>
    <t>20.4.3.</t>
  </si>
  <si>
    <t>20.4.4.</t>
  </si>
  <si>
    <t>QATC 21</t>
  </si>
  <si>
    <t>21.1</t>
  </si>
  <si>
    <t>21.1.1.</t>
  </si>
  <si>
    <t>21.1.2.</t>
  </si>
  <si>
    <t>21.1.3.</t>
  </si>
  <si>
    <t>Pontuação</t>
  </si>
  <si>
    <t>Evidências</t>
  </si>
  <si>
    <t>21.1.4.</t>
  </si>
  <si>
    <t>21.1.5.</t>
  </si>
  <si>
    <t>21.1.6.</t>
  </si>
  <si>
    <t>21.1.7.</t>
  </si>
  <si>
    <t>21.1.8.</t>
  </si>
  <si>
    <t>21.1.9.</t>
  </si>
  <si>
    <t>21.1.10.</t>
  </si>
  <si>
    <t>21.2</t>
  </si>
  <si>
    <t>21.2.1.</t>
  </si>
  <si>
    <t>21.2.2.</t>
  </si>
  <si>
    <t>21.2.3.</t>
  </si>
  <si>
    <t>21.2.4.</t>
  </si>
  <si>
    <t>21.2.5.</t>
  </si>
  <si>
    <t>21.3</t>
  </si>
  <si>
    <t>Justificativa</t>
  </si>
  <si>
    <t>21.3.1.</t>
  </si>
  <si>
    <t>21.3.2.</t>
  </si>
  <si>
    <t>21.3.3.</t>
  </si>
  <si>
    <t>21.3.4.</t>
  </si>
  <si>
    <t>21.4</t>
  </si>
  <si>
    <t>21.4.1.</t>
  </si>
  <si>
    <t>21.4.2.</t>
  </si>
  <si>
    <t>21.4.3.</t>
  </si>
  <si>
    <t>21.4.4.</t>
  </si>
  <si>
    <t>QATC 22</t>
  </si>
  <si>
    <t>22.1</t>
  </si>
  <si>
    <t>22.1.1.</t>
  </si>
  <si>
    <t>22.1.2.</t>
  </si>
  <si>
    <t>22.1.3.</t>
  </si>
  <si>
    <t>22.1.4.</t>
  </si>
  <si>
    <t>22.1.5.</t>
  </si>
  <si>
    <t>22.1.6.</t>
  </si>
  <si>
    <t>22.1.7.</t>
  </si>
  <si>
    <t>QATC 23</t>
  </si>
  <si>
    <t>23.1</t>
  </si>
  <si>
    <t>23.1.1.</t>
  </si>
  <si>
    <t>23.1.2.</t>
  </si>
  <si>
    <t>23.1.3.</t>
  </si>
  <si>
    <t>23.1.4.</t>
  </si>
  <si>
    <t>23.1.5.</t>
  </si>
  <si>
    <t>23.1.6.</t>
  </si>
  <si>
    <t>23.1.7.</t>
  </si>
  <si>
    <t>23.1.8.</t>
  </si>
  <si>
    <t>23.1.9.</t>
  </si>
  <si>
    <t>23.1.10.</t>
  </si>
  <si>
    <t>23.1.11.</t>
  </si>
  <si>
    <t>23.1.12.</t>
  </si>
  <si>
    <t>23.1.13.</t>
  </si>
  <si>
    <t>23.1.14.</t>
  </si>
  <si>
    <t>23.1.15.</t>
  </si>
  <si>
    <t>23.1.16.</t>
  </si>
  <si>
    <t>23.1.17.</t>
  </si>
  <si>
    <t>23.1.18.</t>
  </si>
  <si>
    <t>23.1.19.</t>
  </si>
  <si>
    <t>23.1.20.</t>
  </si>
  <si>
    <t>23.1.21.</t>
  </si>
  <si>
    <t>23.2</t>
  </si>
  <si>
    <t>23.2.1.</t>
  </si>
  <si>
    <t>23.2.2.</t>
  </si>
  <si>
    <t>23.2.3.</t>
  </si>
  <si>
    <t>23.2.4.</t>
  </si>
  <si>
    <t>QATC 24</t>
  </si>
  <si>
    <t>24.1</t>
  </si>
  <si>
    <t>24.1.1.</t>
  </si>
  <si>
    <t>24.1.2.</t>
  </si>
  <si>
    <t>24.1.3.</t>
  </si>
  <si>
    <t>24.1.4.</t>
  </si>
  <si>
    <t>24.2</t>
  </si>
  <si>
    <t>24.2.1.</t>
  </si>
  <si>
    <t>24.2.2.</t>
  </si>
  <si>
    <t>24.2.3.</t>
  </si>
  <si>
    <t>24.2.4.</t>
  </si>
  <si>
    <t>24.2.5.</t>
  </si>
  <si>
    <t>24.2.6.</t>
  </si>
  <si>
    <t>COMPOSIÇÃO, ORGANIZAÇÃO E FUNCIONAMENTO DOS TCs</t>
  </si>
  <si>
    <t>Dimensões a serem avaliadas</t>
  </si>
  <si>
    <t>Ministros e Conselheiros</t>
  </si>
  <si>
    <t>O Tribunal de Contas tem a seguinte composição:</t>
  </si>
  <si>
    <t xml:space="preserve">Pontuação = 4: todos os critérios são cumpridos
Pontuação = 3: três critérios são cumpridos
Pontuação = 2: dois critérios são cumpridos
Pontuação = 1: um critério é cumprido
Pontuação = 0: nenhum critério é cumprido
</t>
  </si>
  <si>
    <t>no caso do TCU, seis Ministros e, nos demais TCs, quatro Conselheiros, todos escolhidos pelo Poder Legislativo;</t>
  </si>
  <si>
    <t>no caso do TCU, um Ministro e, nos demais TCs, um Conselheiro, todos escolhidos pelo Chefe do Poder Executivo dentre os Ministros Substitutos ou Conselheiros Substitutos, respectivamente;</t>
  </si>
  <si>
    <t>no caso do TCU, um Ministro e, nos demais TCs, um Conselheiro, todos escolhidos pelo Chefe do Poder Executivo dentre os Procuradores de Contas;</t>
  </si>
  <si>
    <t>Ministros e Conselheiros Substitutos</t>
  </si>
  <si>
    <t>os Ministros Substitutos e Conselheiros Substitutos, selecionados mediante concurso público, exercem as atribuições de judicatura;</t>
  </si>
  <si>
    <t>Documentação relativa ao concurso público específico para este cargo ou função, nos termos da jurisprudência do STF contida no MMD-TC.</t>
  </si>
  <si>
    <t xml:space="preserve">Pontuação = 4: todos os critérios são cumpridos
Pontuação = 3: quatro critérios são cumpridos
Pontuação = 2: três critérios são cumpridos
Pontuação = 1: dois critérios são cumpridos
Pontuação = 0: menos de dois critérios são cumpridos
</t>
  </si>
  <si>
    <t>existe estrutura de gabinete para os Ministros Substitutos e Conselheiros Substitutos;</t>
  </si>
  <si>
    <t xml:space="preserve">Espaço próprio e comprovação da lotação de pessoal no gabinete do Conselheiro Substituto.
</t>
  </si>
  <si>
    <t>aos Ministros Substitutos e Conselheiros Substitutos são distribuídos processos para relatoria própria;</t>
  </si>
  <si>
    <t xml:space="preserve">Ato normativo prevendo a distribuição, um processo de relatoria do substituto e entrevista com o substituto.
</t>
  </si>
  <si>
    <t>os processos são distribuídos aos Ministros Substitutos e Conselheiros Substitutos sem qualquer distinção quanto à natureza, de forma igualitária (contemplando todas as classes de processos) e equânime (quanto ao volume de trabalho);</t>
  </si>
  <si>
    <t xml:space="preserve">Ato normativo e mecanismos que comprovem a distribuição de processos sem distinção quanto à natureza, de forma igualitária e equânime. 
</t>
  </si>
  <si>
    <t>os Ministros Substitutos e Conselheiros Substitutos têm assento permanente no Pleno e/ou Câmaras, com a prerrogativa constitucional de discutir todas as matérias atinentes ao colegiado;</t>
  </si>
  <si>
    <t xml:space="preserve">Ato normativo prevendo o assento permanente no Pleno e/ou Câmaras, ata de sessão que comprove o critério e entrevista com o Substituto.
</t>
  </si>
  <si>
    <t>no exercício da atribuição extraordinária, a substituição do membro titular por Ministro Substituto ou Conselheiro Substituto se dá nos termos constitucionais para completar o colegiado ou suprir a ausência/afastamento do titular.</t>
  </si>
  <si>
    <t xml:space="preserve">Ato normativo e/ou ata de sessão que comprove a convocação para completar o colegiado e para suprir a ausência/afastamento do titular e entrevista com o Substituto.
</t>
  </si>
  <si>
    <t>existe Ministério Público de Contas previsto formalmente em lei, com membros selecionados por meio de concurso público;</t>
  </si>
  <si>
    <t>existe estrutura de gabinete para os Procuradores do Ministério Público de Contas;</t>
  </si>
  <si>
    <t xml:space="preserve">o Ministério Público de Contas tem independência funcional; </t>
  </si>
  <si>
    <t>a escolha do Procurador Geral de Contas se dá a partir de uma lista elaborada pelos membros do Ministério Público de Contas.</t>
  </si>
  <si>
    <t>LIDERANÇA</t>
  </si>
  <si>
    <t>Alta administração</t>
  </si>
  <si>
    <t>O Tribunal:</t>
  </si>
  <si>
    <t>define em instrumento normativo as funções das unidades técnicas e administrativas da instituição, com a identificação e mapeamento dos principais processos de trabalho;</t>
  </si>
  <si>
    <t>estabelece formalmente as responsabilidades da alta administração no tocante à avaliação, direcionamento e monitoramento do desempenho da gestão das unidades técnicas e administrativas da instituição quanto ao alcance dos objetivos organizacionais;</t>
  </si>
  <si>
    <t xml:space="preserve">norma que estabeleça papel alta administração no monitoramento do planejamento ou plano estratégico aprovado que preveja papel da alta administração.
</t>
  </si>
  <si>
    <t>estabelece modelo de gestão de riscos, de modo a possibilitar o gerenciamento de riscos considerados críticos para a organização;</t>
  </si>
  <si>
    <t xml:space="preserve">norma ou procedimento que comprove a gestão de riscos.
</t>
  </si>
  <si>
    <t>identifica decisões críticas e segrega funções a elas relacionadas, de forma a não as concentrar em uma única pessoa, reduzindo o risco de fraudes e erros;</t>
  </si>
  <si>
    <t>observa a estrita ordem cronológica de exigibilidade do crédito decorrente do cumprimento de obrigação executada de acordo com a lei e com o instrumento contratual, conforme exigência do art. 5º, caput, da Lei 8.666/93;</t>
  </si>
  <si>
    <t>cumpre o preconizado na Complementar 123/2006 no que diz respeito ao tratamento diferenciado e favorecido às microempresas e empresas de pequeno porte nas contratações públicas.</t>
  </si>
  <si>
    <t>Corregedoria</t>
  </si>
  <si>
    <t>No Tribunal:</t>
  </si>
  <si>
    <t>o planejamento anual das atividades de correição contém metas e indicadores e se baseia em avaliação de riscos;</t>
  </si>
  <si>
    <t>a Corregedoria do Tribunal realiza correições ordinárias anuais em unidades e gabinetes dos membros;</t>
  </si>
  <si>
    <t>os servidores encarregados da atividade de correição pertencem ao quadro efetivo;</t>
  </si>
  <si>
    <t>as denúncias recebidas contra membros e servidores são processadas pela Corregedoria;</t>
  </si>
  <si>
    <t>o colegiado administrativo ou instância equivalente avalia o desempenho da Corregedoria, ao menos anualmente, com base em indicadores e metas.</t>
  </si>
  <si>
    <t>Gestão da ética</t>
  </si>
  <si>
    <t xml:space="preserve">Pontuação = 4: todos os critérios são cumpridos
Pontuação = 3: seis critérios são cumpridos
Pontuação = 2: quatro critérios são cumpridos
Pontuação = 1: dois critérios são cumpridos
Pontuação = 0: menos de dois critérios são cumpridos
</t>
  </si>
  <si>
    <t>possui Código de Ética para os membros, estabelecendo normas, políticas, práticas éticas e critérios que tratem da integridade, independência, imparcialidade, urbanidade, confidencialidade e competência dos membros;</t>
  </si>
  <si>
    <t>adota medidas corretivas em caso de violação do Código de Ética dos membros;</t>
  </si>
  <si>
    <t>assegura que os membros só atuem junto a jurisdicionados com os quais não tenham nenhum tipo de relação ou interesse pessoal;</t>
  </si>
  <si>
    <t>possui Código de Ética para os servidores, estabelecendo normas, políticas e práticas éticas, com critérios que tratem da integridade, independência, imparcialidade, urbanidade, confidencialidade e competência dos servidores conforme diretrizes das ISSAIs e NBASP;</t>
  </si>
  <si>
    <t>propicia que todos os servidores estejam familiarizados com os valores e princípios constantes do Código de Ética;</t>
  </si>
  <si>
    <t>adota medidas corretivas em caso de violação do Código;</t>
  </si>
  <si>
    <t>assegura que os servidores só atuem junto a jurisdicionados com os quais não tenham nenhum tipo de relação ou interesse pessoal.</t>
  </si>
  <si>
    <t>Processo de planejamento estratégico</t>
  </si>
  <si>
    <t>Contempla:</t>
  </si>
  <si>
    <t xml:space="preserve">Pontuação = 4: todos os critérios são cumpridos
Pontuação = 3: cinco critérios são cumpridos
Pontuação = 2: três critérios são cumpridos
Pontuação = 1: dois critérios são cumpridos
Pontuação = 0: menos de dois critérios são cumpridos
</t>
  </si>
  <si>
    <t>participação da alta administração do Tribunal;</t>
  </si>
  <si>
    <t>clareza na definição de responsabilidades, ações e cronograma para a formulação do plano estratégico;</t>
  </si>
  <si>
    <t>Normas do processo de elaboração do planejamento estratégico e documentação da elaboração do plano anual.</t>
  </si>
  <si>
    <t>oportunidade de todos na instituição contribuírem para o planejamento estratégico de alguma maneira;</t>
  </si>
  <si>
    <t>oportunidade dos jurisdicionados e sociedade em geral contribuírem para o planejamento estratégico de alguma maneira;</t>
  </si>
  <si>
    <t>continuidade entre o Plano Estratégico vigente e o anterior;</t>
  </si>
  <si>
    <t>disponibilização do Plano Estratégico ao público externo;</t>
  </si>
  <si>
    <t>disseminação do Plano Estratégico ao público interno.</t>
  </si>
  <si>
    <t>Comprovação de ações de disseminação do plano.</t>
  </si>
  <si>
    <t>Execução e monitoramento do plano estratégico</t>
  </si>
  <si>
    <t>o Plano Estratégico foi desdobrado, com a definição de metas específicas e iniciativas de responsabilidade das unidades do Tribunal;</t>
  </si>
  <si>
    <t>as iniciativas estratégicas têm responsáveis designados e cronograma de execução elaborado;</t>
  </si>
  <si>
    <t>o desdobramento das iniciativas estratégicas é comunicado ao público interno;</t>
  </si>
  <si>
    <t>os servidores que gerenciam e executam as iniciativas estratégicas (projetos, programas, processos, ações etc.) são capacitados;</t>
  </si>
  <si>
    <t>os responsáveis pela condução de iniciativas estratégicas disponibilizam periodicamente relatório de execução/situação;</t>
  </si>
  <si>
    <t xml:space="preserve">são realizadas periodicamente reuniões de análise, aprendizado e avaliação da estratégia, com a participação da alta administração;           </t>
  </si>
  <si>
    <t>Atas ou documentos comprobatórios das reuniões.</t>
  </si>
  <si>
    <t>a execução e os resultados das iniciativas estratégicas são monitorados e avaliados;</t>
  </si>
  <si>
    <t>os relatórios de desempenho acerca do alcance dos objetivos estratégicos são publicados de forma sistemática.</t>
  </si>
  <si>
    <t>Gestão de Tecnologia da Informação e Comunicação</t>
  </si>
  <si>
    <t>dispõe de um comitê formalmente instituído responsável pelo estabelecimento de estratégias, indicadores e metas de TIC internas ao órgão, pela aprovação de planos, pela priorização de demandas, dentre outros;</t>
  </si>
  <si>
    <t>contempla investimentos corporativos em TIC alinhados e entregues em conformidade com as estratégias e os objetivos da organização;</t>
  </si>
  <si>
    <t>adota processo de elaboração, acompanhamento e revisão da Política de Segurança da Informação, baseado em análise de risco;</t>
  </si>
  <si>
    <t>promove ações visando à integridade e à segurança dos dados, bem como à continuidade dos serviços de rede e sistemas.</t>
  </si>
  <si>
    <t>Controle Interno</t>
  </si>
  <si>
    <t>existe unidade de controle interno na estrutura organizacional do Tribunal, composta integralmente por servidores efetivos nas atividades de auditoria;</t>
  </si>
  <si>
    <t>os servidores da unidade de controle interno têm acesso irrestrito aos documentos e às informações necessárias à realização das atividades de controle interno, bem como têm independência técnica e autonomia profissional em relação às unidades controladas;</t>
  </si>
  <si>
    <t>a unidade de controle interno atua de acordo com plano anual de atividades, elaborado com base em análise de risco;</t>
  </si>
  <si>
    <t>a unidade de controle interno realiza trabalhos de auditoria interna com base nas Normas Brasileiras de Auditoria do Setor Público - NBASP e nas Normas de Auditoria Governamental - NAGs;</t>
  </si>
  <si>
    <t>a unidade de controle interno elabora relatório anual sobre o cumprimento do plano anual de atividades e dá ciência ao Presidente.</t>
  </si>
  <si>
    <t>ACCOUNTABILITY</t>
  </si>
  <si>
    <t>Transparência</t>
  </si>
  <si>
    <t>disponibiliza seus dados em formato aberto (processáveis por máquina, em formato não proprietário, atualizados e de forma tempestiva);</t>
  </si>
  <si>
    <t>disponibiliza no sítio oficial e/ou portal da transparência os relatórios de fiscalização logo após o contraditório e antes da decisão, independente de requerimento;</t>
  </si>
  <si>
    <t>o sítio oficial e/ou portal da transparência atende a critérios de acessibilidade no sítio, a exemplo de alto contraste e de redimensionamento de texto.</t>
  </si>
  <si>
    <t>Comunicação</t>
  </si>
  <si>
    <t xml:space="preserve">Pontuação = 4: onze ou mais critérios são cumpridos
Pontuação = 3: nove critérios são cumpridos
Pontuação = 2: seis critérios são cumpridos
Pontuação = 1: três critérios são cumpridos
Pontuação = 0: menos de três critérios são cumpridos
</t>
  </si>
  <si>
    <t>produz pautas, releases, conteúdos, comunicados ou notas para a imprensa sobre os resultados dos principais relatórios de auditoria e decisões, com link de acesso ao conteúdo;</t>
  </si>
  <si>
    <t>realiza clipagem de notícias sobre o Tribunal na imprensa e em redes sociais, com avaliação de imagem;</t>
  </si>
  <si>
    <t>estabelece metas e avalia o resultado do desempenho do TC na comunicação com a mídia;</t>
  </si>
  <si>
    <t>realiza ações de comunicação para estimular o acesso e controle das contas públicas pelos cidadãos;</t>
  </si>
  <si>
    <t xml:space="preserve">faz uso das mídias on-line e redes sociais para promover a interação com o cidadão; </t>
  </si>
  <si>
    <t>dispõe de canais de comunicação com o seu público interno;</t>
  </si>
  <si>
    <t>tem política de comunicação com prazo de vigência definido;</t>
  </si>
  <si>
    <t>estabelece plano de comunicação e avalia sua execução;</t>
  </si>
  <si>
    <t xml:space="preserve">na produção de conteúdo para divulgação, prioriza as decisões e atividades de fiscalização; </t>
  </si>
  <si>
    <t>avalia periodicamente a efetividade da divulgação de informações junto aos públicos-alvo;</t>
  </si>
  <si>
    <t>mantem na página do Tribunal link de acesso às pautas de julgamento do pleno e câmaras e aos processos julgados;</t>
  </si>
  <si>
    <t xml:space="preserve">transmite as sessões, ao vivo, pela internet ou outros meios de comunicação, e disponibiliza os respectivos arquivos em vídeo. </t>
  </si>
  <si>
    <t>Ouvidoria</t>
  </si>
  <si>
    <t>A Ouvidoria:</t>
  </si>
  <si>
    <t>é dirigida por ouvidor designado pelo presidente do Tribunal, após deliberação do Pleno, dentre membros ou servidores efetivos;</t>
  </si>
  <si>
    <t>possui estrutura física e de pessoal própria, distinta do gabinete do Ouvidor;</t>
  </si>
  <si>
    <t>disponibiliza canal de comunicação de denúncias, reclamações, sugestões, solicitações de informações e outras demandas;</t>
  </si>
  <si>
    <t>disponibiliza canais de acompanhamento das demandas pelos cidadãos;</t>
  </si>
  <si>
    <t>avalia o resultado de metas e indicadores de desempenho quanto a prazo de atendimento das demandas;</t>
  </si>
  <si>
    <t>avalia o resultado de metas e indicadores de desempenho quanto à satisfação dos usuários;</t>
  </si>
  <si>
    <t>Súmula e jurisprudência</t>
  </si>
  <si>
    <t>elabora e divulga ementas de todas as decisões colegiadas do Tribunal, segundo padrões técnicos e metodológicos regulamentados;</t>
  </si>
  <si>
    <t>dispõe de sistema informatizado de consulta à jurisprudência por meio de busca textual, contemplando pesquisa livre e pesquisa direcionada;</t>
  </si>
  <si>
    <t>disponibiliza as súmulas no sítio do Tribunal, com remissão aos julgados que serviram de suporte para a sua edição;</t>
  </si>
  <si>
    <t>aplica as súmulas nos seus julgamentos;</t>
  </si>
  <si>
    <t>utiliza a sua jurisprudência nos julgamentos;</t>
  </si>
  <si>
    <t>AGILIDADE NO JULGAMENTO E GERENCIAMENTO DE PRAZOS DE PROCESSOS</t>
  </si>
  <si>
    <t>Prazos para apreciação (julgamento, emissão de parecer, registro, etc)</t>
  </si>
  <si>
    <t xml:space="preserve">O Tribunal aprecia (julga, emite parecer, registra etc.) os processos nos seguintes prazos: </t>
  </si>
  <si>
    <t>80% das contas de governo ou o percentual definido em legislação local, o que for maior: até o final do exercício seguinte ao da sua apresentação ao Tribunal;</t>
  </si>
  <si>
    <t>80% das contas de gestão selecionadas em análise baseada em risco ou o percentual definido em legislação local, o que for maior: até o final do exercício seguinte ao da sua apresentação ao Tribunal;</t>
  </si>
  <si>
    <t>80% das tomadas de contas: até o final do exercício seguinte ao da sua autuação;</t>
  </si>
  <si>
    <t>50% das tomadas de contas especiais: até nove meses da sua autuação no Tribunal;</t>
  </si>
  <si>
    <t>80% das representações: até nove meses da sua autuação no Tribunal;</t>
  </si>
  <si>
    <t>80% das denúncias: até nove meses da sua autuação no Tribunal;</t>
  </si>
  <si>
    <t>80% dos recursos/pedidos de rescisão: até quatro meses da sua autuação;</t>
  </si>
  <si>
    <t>100% das consultas: até três meses da autuação no Tribunal;</t>
  </si>
  <si>
    <t>80% dos concursos públicos: até três meses da sua autuação no Tribunal;</t>
  </si>
  <si>
    <t>80% dos atos de pessoal (aposentadorias, pensões, reformas etc.): até quatro meses da sua autuação no Tribunal;</t>
  </si>
  <si>
    <t>50% dos demais processos finalísticos (contratos, convênios etc.): até um ano da sua autuação no Tribunal, exceto as auditorias de acompanhamento de execução contratual.</t>
  </si>
  <si>
    <t>Medidas para racionalizar a geração de processos (antes da autuação)</t>
  </si>
  <si>
    <t>adota critérios de risco, relevância e materialidade para a autuação de processos;</t>
  </si>
  <si>
    <t xml:space="preserve">estabelece valor de alçada para autuação de processos; </t>
  </si>
  <si>
    <t>autua em apartado o processo para cobrança de multa, de modo a não prejudicar o andamento do processo principal;</t>
  </si>
  <si>
    <t>divulga aos jurisdicionados prazos, regras e documentos necessários para a autuação dos processos.</t>
  </si>
  <si>
    <t>Gestão processual</t>
  </si>
  <si>
    <t xml:space="preserve">Pontuação = 4: todos os critérios são cumpridos
Pontuação = 3: sete critérios são cumpridos
Pontuação = 2: cinco critérios são cumpridos
Pontuação = 1: três critérios são cumpridos
Pontuação = 0: menos de três critérios são cumpridos
</t>
  </si>
  <si>
    <t>define critérios para classificação dos processos conforme o grau de complexidade;</t>
  </si>
  <si>
    <t>define prazos para deliberação final dos processos em função da sua natureza;</t>
  </si>
  <si>
    <t>adota o processo eletrônico;</t>
  </si>
  <si>
    <t>Processo eletrônico implantado em todos os processos de auditoria e fiscalização.</t>
  </si>
  <si>
    <t>desenvolve medidas para a redução/eliminação do estoque e estabelece cronograma de julgamento;</t>
  </si>
  <si>
    <t>aplica os institutos da prescrição e decadência;</t>
  </si>
  <si>
    <t>adota decisões monocráticas;</t>
  </si>
  <si>
    <t>agrupa processos para análise e julgamento em bloco quando as matérias são correlatas;</t>
  </si>
  <si>
    <t>gerencia o cumprimento de prazos processuais pelas unidades, inclusive com a emissão de alertas eletrônicos;</t>
  </si>
  <si>
    <t>analisa os recursos em processo independente, apartado do principal, sem efeito suspensivo automático, exceto se concedido por decisão do colegiado.</t>
  </si>
  <si>
    <t>GESTÃO DE PESSOAS</t>
  </si>
  <si>
    <t>Política e estratégia de gestão de pessoas</t>
  </si>
  <si>
    <t>Gestão de carreira</t>
  </si>
  <si>
    <t>os critérios de evolução na carreira baseados em indicadores de desempenho e de mérito;</t>
  </si>
  <si>
    <t>que as atividades de fiscalização e auditoria sejam exercidas exclusivamente por servidores públicos concursados das carreiras finalísticas de controle externo integrantes de seu quadro próprio de pessoal;</t>
  </si>
  <si>
    <t xml:space="preserve">Portaria ou outra norma interna que regulamente o processo de movimentação interna. Último processo de movimentação interna. </t>
  </si>
  <si>
    <t>Políticas de bem-estar, acessibilidade e clima organizacional</t>
  </si>
  <si>
    <t>adota políticas de acessibilidade que contemplem o atendimento do estatuto das pessoas com deficiência;</t>
  </si>
  <si>
    <t>desenvolve programa de preparação para a aposentadoria;</t>
  </si>
  <si>
    <t>realiza periodicamente pesquisas de clima para identificar oportunidades de melhoria do ambiente de trabalho.</t>
  </si>
  <si>
    <t>DESENVOLVIMENTO PROFISSIONAL</t>
  </si>
  <si>
    <t>Gestão de competências e liderança</t>
  </si>
  <si>
    <t>Escola de Contas</t>
  </si>
  <si>
    <t>A Escola de Contas:</t>
  </si>
  <si>
    <t>PLANEJAMENTO GERAL DE FISCALIZAÇÃO E AUDITORIA</t>
  </si>
  <si>
    <t>Processo de planejamento de fiscalização e auditoria</t>
  </si>
  <si>
    <t>O Tribunal conta com um plano global de auditorias ou documento semelhante que:</t>
  </si>
  <si>
    <t>tem seu processo de elaboração e aprovação documentados;</t>
  </si>
  <si>
    <t>identifica as responsabilidades para planejar, executar e monitorar as atividades previstas;</t>
  </si>
  <si>
    <t>segue metodologia baseada em análise de risco;</t>
  </si>
  <si>
    <t>identifica os objetos a serem auditados, os tipos de auditorias e o cronograma de realização;</t>
  </si>
  <si>
    <t>leva em consideração os recursos orçamentários, financeiros, humanos e materiais previstos, bem como os riscos emergentes para realização das atividades planejadas;</t>
  </si>
  <si>
    <t>é regularmente monitorado.</t>
  </si>
  <si>
    <t>Documentos ou processos que comprovem o monitoramento periódico do plano.</t>
  </si>
  <si>
    <t>Planejamento das auditorias de conformidade</t>
  </si>
  <si>
    <t>Durante o planejamento das auditorias de conformidade, o Tribunal:</t>
  </si>
  <si>
    <t>desenvolve uma estratégia de auditoria e um plano de auditoria devidamente documentado;</t>
  </si>
  <si>
    <t>Exame, por amostragem, de processos ou documentação de auditoria .</t>
  </si>
  <si>
    <t>identifica os usuários do relatório e o nível de asseguração a ser fornecido (razoável ou limitado);</t>
  </si>
  <si>
    <t>define o escopo da auditoria;</t>
  </si>
  <si>
    <t>identifica o objeto e os critérios da auditoria;</t>
  </si>
  <si>
    <t>entende e avalia o ambiente de controle e os controles internos pertinentes ao objeto da auditoria;</t>
  </si>
  <si>
    <t>considera o risco da auditoria (inerente, de controle e de detecção) ao longo do processo;</t>
  </si>
  <si>
    <t>considera o risco de fraude;</t>
  </si>
  <si>
    <t>considera a materialidade em todas as fases do processo de auditoria;</t>
  </si>
  <si>
    <t>adquire conhecimento sobre a entidade;</t>
  </si>
  <si>
    <t xml:space="preserve">estabelece comunicação ao longo do processo de planejamento de auditoria. </t>
  </si>
  <si>
    <t>Planejamento das auditorias operacionais</t>
  </si>
  <si>
    <t>Durante o planejamento das auditorias operacionais, o Tribunal:</t>
  </si>
  <si>
    <t>Exame, por amostragem, de processos ou documentação de auditoria.</t>
  </si>
  <si>
    <t>delimita claramente a abordagem da auditoria, orientada a resultado, problema ou sistema, ou uma combinação dessas;</t>
  </si>
  <si>
    <t>estabelece um objetivo de auditoria claramente definido que se relacione com os princípios de economicidade, eficiência e eficácia;</t>
  </si>
  <si>
    <t>identifica os usuários do relatório;</t>
  </si>
  <si>
    <t>avalia a auditabilidade do objeto de auditoria;</t>
  </si>
  <si>
    <t>avalia a necessidade de consultar especialista externo;</t>
  </si>
  <si>
    <t>avalia os problemas, os riscos de auditoria e os riscos de fraude;</t>
  </si>
  <si>
    <t>estabelece critérios apropriados, que possam ser verificados, que estejam relacionados ao princípio de economia, eficiência e eficácia e que tenham sido previamente discutidos com o auditado;</t>
  </si>
  <si>
    <t>descreve os procedimentos de auditoria que serão utilizados para a coleta de evidências apropriadas e suficientes.</t>
  </si>
  <si>
    <t>Planejamento das auditorias financeiras</t>
  </si>
  <si>
    <t>Durante o planejamento das auditorias financeiras, o Tribunal:</t>
  </si>
  <si>
    <t>desenvolve uma estratégia de auditoria que inclua o alcance, a época e o direcionamento da auditoria, bem como um plano de auditoria;</t>
  </si>
  <si>
    <t>adquire conhecimento da entidade auditada e de seu ambiente, incluindo os procedimentos de controle interno que sejam relevantes para a auditoria;</t>
  </si>
  <si>
    <t>determina a materialidade para as demonstrações financeiras com um todo, por classes de transações ou saldos contábeis;</t>
  </si>
  <si>
    <t>avalia o ambiente global de controle interno;</t>
  </si>
  <si>
    <t>identifica critérios adequados de auditoria;</t>
  </si>
  <si>
    <t>avalia o risco de distorção relevante das demonstrações financeiras;</t>
  </si>
  <si>
    <t>identifica e avalia os riscos de distorções relevantes decorrentes de fraudes nas demonstrações financeiras;</t>
  </si>
  <si>
    <t>estabelece comunicação com a parte responsável ao longo do processo de planejamento da auditoria.</t>
  </si>
  <si>
    <t>CONTROLE E GARANTIA DE QUALIDADE DE FISCALIZAÇÕES E AUDITORIAS</t>
  </si>
  <si>
    <t>Controle de qualidade de fiscalizações e auditorias</t>
  </si>
  <si>
    <t>políticas e procedimentos de controle da qualidade (CQ);</t>
  </si>
  <si>
    <t>Ato normativo e/ou manual.</t>
  </si>
  <si>
    <t>a exigência de que os resultados do monitoramento do sistema de controle de qualidade sejam informados à autoridade do Tribunal responsável pela garantia da qualidade (GQ) de forma tempestiva.</t>
  </si>
  <si>
    <t>No âmbito do Tribunal:</t>
  </si>
  <si>
    <t>o auditor adota procedimentos de controle de qualidade durante a auditoria, destinados a assegurar que a auditoria siga as normas pertinentes;</t>
  </si>
  <si>
    <t>Exame, por amostragem, de processos de auditoria.</t>
  </si>
  <si>
    <t>todas as auditorias são avaliadas, abrangendo a análise do plano de auditoria, dos papeis de trabalho (documentação) e do trabalho da equipe;</t>
  </si>
  <si>
    <t>sempre que surgirem questões difíceis ou controversas, o Tribunal assegura que sejam utilizados os recursos apropriados (como peritos) para tratá-las;</t>
  </si>
  <si>
    <t>todas as diferenças de opinião dentro do Tribunal são documentadas.</t>
  </si>
  <si>
    <t>Garantia de qualidade de fiscalizações e auditoria</t>
  </si>
  <si>
    <t>possui políticas e procedimentos de garantia da qualidade (GQ);</t>
  </si>
  <si>
    <t>realiza anualmente, por amostragem, avaliações de GQ das auditorias;</t>
  </si>
  <si>
    <t>Documentos ou processos com os resultados da avaliação.</t>
  </si>
  <si>
    <t>define responsabilidade pelo processo de GQ, atribuída a uma ou mais pessoas com a devida experiência e autoridade para assumir tal responsabilidade;</t>
  </si>
  <si>
    <t>Ato de designação ou nomeação.</t>
  </si>
  <si>
    <t>exige independência das pessoas responsáveis pela GQ (não tenham participado do trabalho nem da análise do controle de qualidade do trabalho);</t>
  </si>
  <si>
    <t>submete o sistema de controle e garantia de qualidade à avaliação independente por outro TC ou organismo competente;</t>
  </si>
  <si>
    <t xml:space="preserve">Documentos ou processos com os resultados da avaliação.
</t>
  </si>
  <si>
    <t>utiliza as recomendações da GQ nas auditorias subsequentes.</t>
  </si>
  <si>
    <t>AUDITORIA DE CONFORMIDADE</t>
  </si>
  <si>
    <t>Abrangência da auditoria de conformidade</t>
  </si>
  <si>
    <t>No ano em análise:</t>
  </si>
  <si>
    <t>pelo menos 80% das entidades sujeitas à auditoria identificadas na análise de risco foram objeto de auditoria;</t>
  </si>
  <si>
    <t>Documento contendo a avaliação de risco e relatório de auditorias realizadas.</t>
  </si>
  <si>
    <t>pelo menos, 60% das entidades sujeitas à auditoria identificadas na análise de risco foram objeto de auditoria;</t>
  </si>
  <si>
    <t>pelo menos, 40% das entidades sujeitas à auditoria identificadas na análise de risco foram objeto de auditoria;</t>
  </si>
  <si>
    <t>pelo menos, 20% das entidades sujeitas à auditoria identificadas na análise de risco foram objeto de auditoria;</t>
  </si>
  <si>
    <t>menos de 20% das entidades sujeitas à auditoria identificadas na análise de risco foram objeto de auditoria.</t>
  </si>
  <si>
    <t>Normas e requisitos de auditoria de conformidade</t>
  </si>
  <si>
    <t>Ato normativo.</t>
  </si>
  <si>
    <t>adota políticas e procedimentos sobre a implementação das normas de auditoria;</t>
  </si>
  <si>
    <t>Documentos ou processos sobre a implantação das normas.</t>
  </si>
  <si>
    <t>estabelece sistemática para assegurar que os membros da equipe de auditoria possuam, coletivamente, o conhecimento, as habilidades e as competências legais necessárias para concluir a auditoria com êxito;</t>
  </si>
  <si>
    <t>Ato de designação das equipes e de formação/qualificação das equipes.</t>
  </si>
  <si>
    <t>presta apoio aos seus auditores, disponibilizando, por exemplo, material de orientação, capacitação, acesso a especialistas.</t>
  </si>
  <si>
    <t>Relatórios de capacitação, manuais, cartilhas etc.</t>
  </si>
  <si>
    <t>Processo de auditoria de conformidade</t>
  </si>
  <si>
    <t>Quanto à execução das auditorias:</t>
  </si>
  <si>
    <t>a equipe de auditoria determina a natureza, o momento e a extensão dos procedimentos de auditoria realizados;</t>
  </si>
  <si>
    <t>todos os procedimentos planejados de auditoria são executados ou, nos casos em que alguns não forem, a devida explicação consta na documentação da auditoria e foi aprovada pelo supervisor dos trabalhos;</t>
  </si>
  <si>
    <t>todos os achados de auditorias são suportados por evidências suficientes e apropriadas;</t>
  </si>
  <si>
    <t>os casos de descumprimento que possam indicar fraude são comunicados imediatamente ao superior hierárquico, para que sejam tomadas as providências cabíveis e tempestivas no âmbito do TC, de forma a não interferir nos possíveis procedimentos e investigações futuras;</t>
  </si>
  <si>
    <t>Exame, por amostragem, de documentação de auditoria.</t>
  </si>
  <si>
    <t>a documentação de auditoria é elaborada antes da emissão do relatório;</t>
  </si>
  <si>
    <t>os achados de auditoria são submetidos a comentários do gestor, antes da elaboração do relatório final;</t>
  </si>
  <si>
    <t>o relatório de auditoria: abrange apenas informações que tenham respaldo em evidências de auditoria suficientes e apropriadas; apresenta achados contextualizados e objetivos;</t>
  </si>
  <si>
    <t>os relatórios de auditoria são tempestivos;</t>
  </si>
  <si>
    <t>Exame, por amostragem, de relatórios de auditoria.</t>
  </si>
  <si>
    <t>todas as determinações e recomendações de auditoria são escritas de forma clara e concisa e são dirigidas aos responsáveis pelo seu cumprimento.</t>
  </si>
  <si>
    <t>Apreciação da auditoria de conformidade</t>
  </si>
  <si>
    <t>em pelo menos 80% das auditorias de conformidade, o relatório de auditoria é apreciado pelo Pleno/Câmara dentro do prazo fixado (ou quando não houver prazo definido, dentro de seis meses após o encerramento do período a que a auditoria se refere);</t>
  </si>
  <si>
    <t>Normativos sobre fixação de prazos processuais, relatórios sobre a tramitação de processos ou os próprios processos de auditoria.</t>
  </si>
  <si>
    <t>em pelo menos 60% das auditorias de conformidade, o relatório de auditoria é apreciado pelo Pleno/Câmara dentro do prazo fixado (ou quando não houver prazo definido, dentro de nove meses após o encerramento do período a que a auditoria se refere);</t>
  </si>
  <si>
    <t>em pelo menos 40% das auditorias de conformidade, o relatório de auditoria é apreciado pelo Pleno/Câmara dentro do prazo fixado (ou quando não houver prazo definido, dentro de doze meses após o encerramento do período a que a auditoria se refere);</t>
  </si>
  <si>
    <t>acompanham a implementação das determinações e recomendações das auditorias de conformidade.</t>
  </si>
  <si>
    <t>Processos ou relatórios de monitoramento de auditorias.</t>
  </si>
  <si>
    <t>AUDITORIA OPERACIONAL</t>
  </si>
  <si>
    <t>Abrangência da auditoria operacional</t>
  </si>
  <si>
    <t xml:space="preserve">Pontuação = 4: todos os critérios são cumpridos
Pontuação = 3: o critério (1) é cumprido
Pontuação = 2: dois critérios são cumpridos
Pontuação = 1: um critério é cumprido
Pontuação = 0: nenhum critério é cumprido
</t>
  </si>
  <si>
    <t>em média, em cada um dos últimos três anos, pelo menos três auditorias operacionais foram concluídas.</t>
  </si>
  <si>
    <t>Exame, por amostragem, dos relatórios de auditoria operacional dos três anos ou relatórios gerenciais de acompanhamento de processos.</t>
  </si>
  <si>
    <t>Normas e requisitos de auditoria operacional</t>
  </si>
  <si>
    <t>formula normas de auditoria compatíveis com a NBASP 300, levando em consideração as Diretrizes da Auditoria Operacional da INTOSAI, ou adotou essas Diretrizes como suas normas oficiais;</t>
  </si>
  <si>
    <t>adota políticas e procedimentos para a implementação das normas de auditoria operacional;</t>
  </si>
  <si>
    <t>capacita auditores sobre normas ou princípios gerais da auditoria operacional;</t>
  </si>
  <si>
    <t>Relatórios de capacitação.</t>
  </si>
  <si>
    <t>apoia seus auditores disponibilizando, por exemplo material de orientação, capacitação e acesso a especialistas.</t>
  </si>
  <si>
    <t>Processo de auditoria operacional</t>
  </si>
  <si>
    <t>Quanto à execução, o Tribunal:</t>
  </si>
  <si>
    <t>determina a natureza, o momento e a extensão dos procedimentos de auditoria, à luz dos critérios de auditoria, das características da entidade auditada e dos resultados da avaliação de risco;</t>
  </si>
  <si>
    <t>estabelece comunicação com as entidades auditadas e partes interessadas durante todo o processo de auditoria;</t>
  </si>
  <si>
    <t>coleta, combina e analisa dados de diversas fontes para confrontar com os critérios de auditoria e possibilitar a verificação do grau de adequação da realidade ao critério estabelecido;</t>
  </si>
  <si>
    <t>coleta evidências de auditoria para fundamentar os achados de auditoria, chegar a conclusões em resposta aos objetivos e questões de auditoria e emitir recomendações;</t>
  </si>
  <si>
    <t>segue procedimentos de tratamento de situações indicativas de ocorrência de fraude de modo a não interferir em potenciais procedimentos legais e investigações futuras;</t>
  </si>
  <si>
    <t>assegura que todos os procedimentos planejados de auditoria são executados ou, nos casos em que alguns não forem, a devida explicação consta na documentação da auditoria e foi aprovada pelo supervisor dos trabalhos;</t>
  </si>
  <si>
    <t>elabora documentação de auditoria antes da emissão do relatório, completa e suficientemente detalhada, a fim de permitir a um auditor experiente determinar que trabalho foi realizado para chegar aos achados, conclusões e recomendações da auditoria;</t>
  </si>
  <si>
    <t>executa tempestivamente a auditoria alinhada com o plano de auditoria, sendo explicadas e documentadas as principais decisões sobre alterações do plano.</t>
  </si>
  <si>
    <t xml:space="preserve">Quanto ao Relatório: </t>
  </si>
  <si>
    <t>o Tribunal, antes da emissão do relatório, dá oportunidade às entidades auditadas e, se for o caso, outras partes diretamente afetadas, de comentar os achados, conclusões e recomendações da auditoria, bem como corrigir erros e documentar as modificações feitas ou não na versão preliminar do relatório;</t>
  </si>
  <si>
    <t>inclui todas as informações necessárias para abordar o objetivo e as questões de auditoria, e é suficientemente detalhado para proporcionar o entendimento do objeto, bem como da concepção da auditoria (objetivo, questões, critérios, metodologia e eventuais limitações dos dados empregados);</t>
  </si>
  <si>
    <t>contém conclusões em resposta aos objetivos de auditoria e às questões de auditoria, ou explicam quando não for possível fazê-lo;</t>
  </si>
  <si>
    <t>contempla recomendações que agregam valor, abordam as causas dos problemas/deficiências (sem assumir a responsabilidade que cabe à Administração), estão vinculadas ao objetivo, achados e conclusões da auditoria e dirigidas às entidades responsáveis por adotar as providências necessárias.</t>
  </si>
  <si>
    <t>Apreciação da auditoria operacional</t>
  </si>
  <si>
    <t>aprecia/julga, pelo menos, 80% das auditorias operacionais em até 30 dias após a conclusão do relatório;</t>
  </si>
  <si>
    <t>Relatórios sobre a tramitação de processos ou os próprios processos de auditoria.</t>
  </si>
  <si>
    <t>encaminha, pelo menos, 80% dos relatórios de auditorias operacionais aos principais destinatários (a entidade auditada e o Executivo e/ou o Legislativo), em até 5 dias após a apreciação/julgamento;</t>
  </si>
  <si>
    <t>disponibiliza os relatórios em linguagem acessível para o público em geral pelos meios apropriados (por exemplo, resumos, gráficos, apresentações em vídeo, comunicados de imprensa);</t>
  </si>
  <si>
    <t>Página da internet do TC, notícias, sumários executivos das auditorias ou documentos semelhantes.</t>
  </si>
  <si>
    <t>acompanha a implementação das determinações e recomendações das auditorias operacionais.</t>
  </si>
  <si>
    <t>AUDITORIA FINANCEIRA</t>
  </si>
  <si>
    <t>Abrangência da auditoria financeira</t>
  </si>
  <si>
    <t>realiza auditoria financeira nas contas anuais de governo (federal, estadual e distrital) e nos casos de tribunais de contas de município, nas contas anuais dos respectivos municípios (TCM do Rio de Janeiro e de São Paulo);</t>
  </si>
  <si>
    <t>Exame de processos de auditoria financeira.</t>
  </si>
  <si>
    <t>realiza auditoria financeira em demonstrativos da gestão fiscal;</t>
  </si>
  <si>
    <t>Exame, por amostragem, de processos de auditoria de demonstrativos fiscais.</t>
  </si>
  <si>
    <t>pelo menos 80% das entidades identificadas na análise de risco foram objeto de auditoria financeira no ano em análise;</t>
  </si>
  <si>
    <t>pelo menos 50% das entidades identificadas na análise de risco foram objeto de auditoria financeira no ano em análise;</t>
  </si>
  <si>
    <t>pelo menos 30% das entidades identificadas na análise de risco foram objeto de auditoria financeira no ano em análise.</t>
  </si>
  <si>
    <t>Normas e requisitos de auditoria financeira</t>
  </si>
  <si>
    <t>formula ou adota normas de auditoria baseadas na ISSAI 200, Princípios Fundamentais das Auditorias Financeiras, ou compatíveis com elas, ou adotou as Diretrizes da Auditoria Financeira (ISSAI 1000-1810) como suas normas;</t>
  </si>
  <si>
    <t>apoia seus auditores disponibilizando, por exemplo material de orientação, capacitação e acesso a especialistas;</t>
  </si>
  <si>
    <t>assegura que a equipe de auditoria tenha, coletivamente, a competência e as qualificações para realizar a auditoria em conformidade com as normas pertinentes e as exigências legais e regulatórias aplicáveis e emitir um relatório que seja apropriado às circunstâncias.</t>
  </si>
  <si>
    <t>Processo de auditoria financeira</t>
  </si>
  <si>
    <t>O Tribunal, na execução da auditoria financeira:</t>
  </si>
  <si>
    <t>adota procedimentos de auditoria baseados nos riscos avaliados e verifica se a auditoria responde a esses riscos;</t>
  </si>
  <si>
    <t>nos casos em que todos os procedimentos de auditoria planejados não forem executados, consta a explicação na documentação da auditoria, bem como a aprovação pelo supervisor dos trabalhos;</t>
  </si>
  <si>
    <t>nas situações de descumprimento que possam indicar fraude são comunicados imediatamente ao superior hierárquico, para que sejam tomadas as providências cabíveis e tempestivas no âmbito do TC, de forma a não interferir nos possíveis procedimentos e investigações futuras;</t>
  </si>
  <si>
    <t>coleta e avalia as evidências de auditoria de maneira objetiva;</t>
  </si>
  <si>
    <t>contextualiza as evidências, considerando todos os argumentos e perspectivas pertinentes;</t>
  </si>
  <si>
    <t>assegura que as evidências sejam suficientes (em termos de quantidade) para convencer uma pessoa experiente de que os achados são razoáveis, e adequados (em termos de qualidade), ou seja, pertinentes, válidos e confiáveis para responder às questões de auditoria;</t>
  </si>
  <si>
    <t>elabora documentação completa e suficientemente detalhada dos planos, procedimentos, evidências (normalmente com referências cruzadas ao relatório) e achados da auditoria, a fim de permitir a um auditor experiente determinar que trabalho foi realizado para chegar aos achados, conclusões e recomendações da auditoria;</t>
  </si>
  <si>
    <t>antes da emissão do relatório, dá oportunidade às entidades auditadas e, se for o caso, outras partes diretamente afetadas, de comentar os achados, conclusões e recomendações da auditoria, bem como corrigir erros e documentar as modificações feitas ou não na versão preliminar do relatório;</t>
  </si>
  <si>
    <t>Apreciação da auditoria financeira</t>
  </si>
  <si>
    <t>aprecia todas as auditorias financeiras no prazo fixado pelo TC (ou quando não houver prazo definido, dentro de seis meses após o encerramento do período a que a auditoria se refere);</t>
  </si>
  <si>
    <t>aprecia pelo menos 60% das auditorias financeiras dentro do prazo fixado (ou quando não houver prazo definido, dentro de seis meses após o encerramento do período a que a auditoria se refere);</t>
  </si>
  <si>
    <t>acompanha a implementação das determinações e recomendações das auditorias financeiras.</t>
  </si>
  <si>
    <t>CONTROLE CONCOMITANTE EXTERNO</t>
  </si>
  <si>
    <t>Abrangência do controle externo concomitante</t>
  </si>
  <si>
    <t>O controle concomitante abrange o acompanhamento:</t>
  </si>
  <si>
    <t>dos limites e demonstrativos da LRF, com a expedição de alertas durante o exercício;</t>
  </si>
  <si>
    <t xml:space="preserve">das licitações e contratos;  </t>
  </si>
  <si>
    <t>de processos de desestatização;</t>
  </si>
  <si>
    <t xml:space="preserve">das parcerias da Administração Pública (PPPs, concessões, permissões);  </t>
  </si>
  <si>
    <t>dos concursos públicos,  processos seletivos simplificados e atos de registro de pessoal;</t>
  </si>
  <si>
    <t>das denúncias e representações.</t>
  </si>
  <si>
    <t>Processo do controle externo concomitante</t>
  </si>
  <si>
    <t xml:space="preserve">possui regulamento sobre o processo de planejamento e execução do controle concomitante; </t>
  </si>
  <si>
    <t>prevê atividades do controle concomitante no plano anual de fiscalização;</t>
  </si>
  <si>
    <t>observa critérios de relevância, materialidade e risco para a seleção dos objetos de controle, respaldados em técnicas e procedimentos de auditoria (NBASP);</t>
  </si>
  <si>
    <t>Matriz de riscos ou instrumento similar alinhado com as NBASP.</t>
  </si>
  <si>
    <t>adota e monitora medidas cautelares;</t>
  </si>
  <si>
    <t>adota e monitora os termos de ajustamento de gestão;</t>
  </si>
  <si>
    <t>possui ferramentas eletrônicas que viabilizam o recebimento, processamento e análise de documentos e informações dos jurisdicionados.</t>
  </si>
  <si>
    <t xml:space="preserve">Amostra de coleta de dados eletrônico que subsidie o planejamento das ações de controle e que contenha não apenas a coleta, mas também contemple uma pré-análise de dados ou documentos. </t>
  </si>
  <si>
    <t>ACOMPANHAMENTO DAS DECISÕES</t>
  </si>
  <si>
    <t>Valor e benefícios da atuação de controle</t>
  </si>
  <si>
    <t xml:space="preserve">Pontuação = 4: todos os critérios são cumpridos
Pontuação = 3: oito critérios são cumpridos
Pontuação = 2: cinco critérios são cumpridos
Pontuação = 1: três critérios são cumpridos
Pontuação = 0: menos de três critérios são cumpridos
</t>
  </si>
  <si>
    <t>regulamenta e aplica a sistemática de quantificação e registro dos resultados e benefícios financeiros da atividade de auditoria;</t>
  </si>
  <si>
    <t>regulamenta e aplica metodologia para a quantificação dos benefícios não financeiros de suas atividades de fiscalização;</t>
  </si>
  <si>
    <t xml:space="preserve">adota metodologia de quantificação que contempla a adoção de benefícios quantitativos (financeiros e não financeiros) e qualitativos (melhorias na qualidade do serviço público cuja mensuração é de natureza subjetiva); </t>
  </si>
  <si>
    <t>os resultados de julgamento das contas de governo pelo Legislativo, levando em consideração os pareceres prévios emitidos;</t>
  </si>
  <si>
    <t>Abrangência do acompanhamento das decisões</t>
  </si>
  <si>
    <t>O sistema de acompanhamento das decisões do Tribunal abrange:</t>
  </si>
  <si>
    <t>as determinações aos jurisdicionados oriundas de seus julgados;</t>
  </si>
  <si>
    <t>as imputações de ressarcimento ao erário e as aplicações de multas;</t>
  </si>
  <si>
    <t>as decisões que impliquem sanções restritivas de direitos aos jurisdicionados;</t>
  </si>
  <si>
    <t>a efetividade das medidas cautelares adotadas;</t>
  </si>
  <si>
    <t>os processos judiciais que tenham por objeto a cobrança de crédito decorrente de suas decisões.</t>
  </si>
  <si>
    <t>Processo de acompanhamento da aplicação de multas, débitos, determinações e recomendações</t>
  </si>
  <si>
    <t>realiza avaliação de suas decisões, catalogadas em sistema informatizado, quanto às características estratégicas, tais como risco, materialidade e relevância, para subsidiar o planejamento das ações de acompanhamento;</t>
  </si>
  <si>
    <t>Demonstração da existência de sistema que permita o acompanhamento das decisões do Tribunal de Contas, que alcance os pontos delimitados.</t>
  </si>
  <si>
    <t>estabelece a responsabilidade, a forma e a periodicidade do encaminhamento de informações e documentos pelas procuradorias dos órgãos e entidades que comprovem o estágio da execução dos débitos e multas;</t>
  </si>
  <si>
    <t>adota ações efetivas para cobrança administrativa visando ao ressarcimento dos débitos e multas;</t>
  </si>
  <si>
    <t>realiza ação de orientação dos seus jurisdicionados quanto aos procedimentos a serem adotados para o cumprimento das suas decisões.</t>
  </si>
  <si>
    <t>INFORMAÇÕES ESTRATÉGICAS PARA O CONTROLE EXTERNO</t>
  </si>
  <si>
    <t>Marco legal da unidade de informações estratégicas</t>
  </si>
  <si>
    <t>instituiu e implantou a unidade de informações estratégicas, independentemente de sua denominação, mediante instrumento normativo que contemplou os requisitos previstos no regimento interno da Rede Infocontas;</t>
  </si>
  <si>
    <t>confere à unidade de informações estratégicas autonomia e independência funcional, nos termos das NBASP e NAGs, suficientes para desempenhar as atividades estabelecidas no Acordo de Cooperação Técnica e regimento interno da Rede Infocontas, garantindo que os dados obtidos, tratados, armazenados e consultados pelos servidores da unidade sejam utilizados apenas no âmbito das atribuições funcionais desse setor;</t>
  </si>
  <si>
    <t>assegura que os dados sejam manuseados de acordo com a legislação nacional de proteção de dados pessoais e a privacidade, em especial o disposto no art. 5º, incisos X e XXXIII, da Constituição Federal, e no art. 31, caput e § 2º, da Lei Federal nº 12.527/2011;</t>
  </si>
  <si>
    <t>vincula a unidade de informações estratégicas à unidade superior de controle externo.</t>
  </si>
  <si>
    <t>Ato normativo Instituindo a Unidade de Informações Estratégicas – UIE; Organograma institucional.</t>
  </si>
  <si>
    <t>Infraestrutura da unidade de informações estratégicas</t>
  </si>
  <si>
    <t>dota a unidade de informações estratégicas de estrutura física que permita o pleno funcionamento de suas atividades e a garantia de suas prerrogativas;</t>
  </si>
  <si>
    <t>assegura que as atividades de informações estratégicas sejam exercidas exclusivamente por servidor efetivo da carreira de controle externo com capacitação específica na área de inteligência, abrangendo no mínimo os fundamentos da doutrina;</t>
  </si>
  <si>
    <t>garante à unidade de informações estratégicas infraestrutura de tecnologia de informação e comunicação protegida e com acesso restrito aos profissionais lotados na unidade;</t>
  </si>
  <si>
    <t>garante de forma continuada aos servidores lotados na unidade de informações estratégicas a capacitação necessária ao desenvolvimento de suas atividades.</t>
  </si>
  <si>
    <t>Processo de informações estratégicas</t>
  </si>
  <si>
    <t>A unidade de informações estratégicas adota os seguintes processos:</t>
  </si>
  <si>
    <t xml:space="preserve">atividade especializada de produção de conhecimentos que permitam às autoridades competentes, nos níveis estratégico, tático e operacional, tomar decisões que resultem em aumento de eficiência das ações de controle externo; </t>
  </si>
  <si>
    <t>ações que exijam a utilização de métodos e técnicas de investigação de ilícitos administrativos, nos termos da cláusula primeira do Acordo de Cooperação Técnica da Rede Infocontas;</t>
  </si>
  <si>
    <t>métodos, técnicas, procedimentos e formalidades inerentes à atividade de inteligência, inclusive classificação, reclassificação e desclassificação de informações sigilosas, bem como implementação de medidas de proteção para as que receber, em conformidade com a legislação vigente e as normas aplicáveis ao Sistema Brasileiro de Inteligência (Sisbin);</t>
  </si>
  <si>
    <t>estratégias e ações de inteligência, exclusivamente por meio da obtenção, sistematização e análise de dados coletados, oriundos de base de dados própria ou custodiada, visando à produção de conhecimento para tomada de decisões. (Relatório de Análise de Tipologia; Relatório de Pesquisa; Relatório de Inteligência, dentre outros);</t>
  </si>
  <si>
    <t>medidas de segurança internas que visem à prevenção, detecção, obstrução e neutralização de ações adversas de qualquer natureza que ameacem a tramitação, segurança e salvaguarda dos dados e conhecimentos, das pessoas, dos materiais, das áreas e das instalações de interesse das unidades de informações estratégicas;</t>
  </si>
  <si>
    <t>medidas de segurança institucional visando garantir a segurança, o sigilo e a proteção dos dados e conhecimentos produzidos;</t>
  </si>
  <si>
    <t>interação com outros órgãos e entidades da Administração Pública com o objetivo de estabelecer o intercâmbio e compartilhamento de informações e conhecimentos estratégicos que apoiem as ações de controle externo;</t>
  </si>
  <si>
    <t>elaboração e validação de tipologias visando a identificar indícios de irregularidades administrativas com vistas à prevenção e ao combate à corrupção;</t>
  </si>
  <si>
    <t>celebração de acordos de cooperação com outras entidades visando ao compartilhamento de base de dados pela unidade de informações estratégicas.</t>
  </si>
  <si>
    <t>Resultados de informações estratégicas</t>
  </si>
  <si>
    <t>utiliza efetivamente as informações estratégicas produzidas no planejamento das ações fiscalizadoras do Tribunal (planos anuais de fiscalização ou instrumentos congêneres);</t>
  </si>
  <si>
    <t>Plano anual de fiscalização ou instrumento congênere; amostra relativa à adoção das informações estratégicas no Planejamento das ações fiscalizadoras.</t>
  </si>
  <si>
    <t>utiliza efetivamente as informações estratégicas produzidas na execução das ações fiscalizadoras do Tribunal;</t>
  </si>
  <si>
    <t>Amostra relativa à utilização das informações estratégicas na execução das ações fiscalizadoras.</t>
  </si>
  <si>
    <t>participa, por meio da unidade de Informações Estratégicas, independentemente de sua denominação, de ações / procedimentos e/ou operações interinstitucionais que utilize informações compartilhadas.</t>
  </si>
  <si>
    <t>FISCALIZAÇÃO E AUDITORIA DE OBRAS E SERVIÇOS DE ENGENHARIA</t>
  </si>
  <si>
    <t>Organização e fundamentos da fiscalização e auditoria de obras públicas</t>
  </si>
  <si>
    <t>proporciona capacitação continuada às suas equipes técnicas, com cursos relacionados às atividades de fiscalização/auditoria de obras e serviços de engenharia;</t>
  </si>
  <si>
    <t xml:space="preserve">possui manuais e procedimentos de auditoria de obras públicas, com orientações para o planejamento/execução da auditoria e a elaboração de relatórios; </t>
  </si>
  <si>
    <t>dispõe de sistema informatizado para o recebimento de informações de obras e serviços de engenharia dos jurisdicionados, inclusive com dados acerca do andamento (em execução, inacabada, paralisada, abandonada), e disponibilização dos dados para consulta pública;</t>
  </si>
  <si>
    <t>disponibiliza equipamentos necessários e apropriados para a realização dos trabalhos de fiscalização e auditoria de obras públicas, inclusive hardwares e programas computacionais;</t>
  </si>
  <si>
    <t>Visita ao setor. Entrevista com os servidores diretamente envolvidos com as atividades de auditoria e fiscaliação de auditorias de obras públicas.</t>
  </si>
  <si>
    <t>seleciona as obras e serviço de engenharia a serem fiscalizadas mediante critérios de relevância, materialidade e risco;</t>
  </si>
  <si>
    <t>atua de forma concomitante no acompanhamento da execução das obras e serviços de engenharia selecionadas pela matriz de risco.</t>
  </si>
  <si>
    <t>Fiscalização e auditoria das licitações de obras públicas</t>
  </si>
  <si>
    <t>O Tribunal avalia:</t>
  </si>
  <si>
    <t>se o empreendimento foi planejado de forma adequada e contempla estudos de viabilidade, desapropriação, licenciamento ambiental, atendimento da legislação e normas de acessibilidade, em conformidade com o programa de governo;</t>
  </si>
  <si>
    <t>a consistência, a completude e a atualidade do anteprojeto, do projeto básico, do projeto executivo, conforme o caso; do orçamento; especificações técnicas e demais documentos do empreendimento;</t>
  </si>
  <si>
    <t>a origem e a economicidade dos preços praticados, se com base em sistemas referenciais ou compostos por metodologia apropriada, incluindo a composição do BDI - Benefício e Despesas Indiretas e as Leis Sociais;</t>
  </si>
  <si>
    <t>a regularidade do edital e seus anexos, inclusive da minuta de contrato e dos demais atos do procedimento licitatório;</t>
  </si>
  <si>
    <t xml:space="preserve">a prática de sobrepreço no orçamento básico; </t>
  </si>
  <si>
    <t>a prática do "jogo de cronograma" e do "jogo de planilha", na proposta.</t>
  </si>
  <si>
    <t>Fiscalização e auditoria de execução de obras públicas</t>
  </si>
  <si>
    <t>a adequação da execução da obra ou do serviço de engenharia em relação aos controles necessários, a exemplo de: registros, comunicações, diário de obra, Livro de Ordem, laudos, medições, justificativas, revisões de projetos, confecção do "as built" (como construído), controle de prazos, entrega da obra;</t>
  </si>
  <si>
    <t>a formalização das responsabilidades técnicas (ART ou RRT) dos profissionais e empresas envolvidas, referentes a cada função (projetos, orçamento, execução, fiscalização) e compatíveis com as características do empreendimento;</t>
  </si>
  <si>
    <t>o cumprimento dos cronogramas das etapas de execução do empreendimento;</t>
  </si>
  <si>
    <t>a prática de superfaturamento, inclusive decorrentes de serviços não executados, executados em menor quantidade que a prevista ou em qualidade inferior ao especificado;</t>
  </si>
  <si>
    <t xml:space="preserve">a prática de sobrepreço em itens não previstos inicialmente no contrato, por meio de aditivos; </t>
  </si>
  <si>
    <t>a prática do "jogo de cronograma" e do "jogo de planilha", por meio de aditivos;</t>
  </si>
  <si>
    <t xml:space="preserve">a pertinência da execução dos serviços, em observância às especificações técnicas, memoriais descritivos e normas técnicas pertinentes. </t>
  </si>
  <si>
    <t>se os aditivos atendem quantitativa e qualitativamente aos parâmetros legais, bem como a pertinência técnica para a inclusão e exclusão de itens previstos na planilha orçamentária.</t>
  </si>
  <si>
    <t>Resultados da fiscalização e auditorias das obras públicas</t>
  </si>
  <si>
    <t>audita/fiscaliza obras rodoviárias ou vias públicas asfaltadas;</t>
  </si>
  <si>
    <t>audita/fiscaliza obras hídricas;</t>
  </si>
  <si>
    <t>audita/fiscaliza obras de saneamento;</t>
  </si>
  <si>
    <t>acompanha as obras inacabadas, paralisadas e abandonadas, bem como as medidas adotadas pelos jurisdicionados para retomar/concluir e/ou dar utilidade a esses empreendimentos;</t>
  </si>
  <si>
    <t>verifica a existência e o cumprimento do plano de manutenção (perda de solidez ou de segurança) dos empreendimentos que se encontram dentro do prazo de vida útil estabelecida em norma;</t>
  </si>
  <si>
    <t>acompanha se, durante o prazo de garantia, os jurisdicionados adotam as medidas para exigir a correção dos problemas verificados nas obras públicas.</t>
  </si>
  <si>
    <t>FISCALIZAÇÃO E AUDITORIA DE CONCESSÕES E PRIVATIZAÇÕES</t>
  </si>
  <si>
    <t>Fiscalização e auditoria de concessões públicas</t>
  </si>
  <si>
    <t>a existência de lei autorizativa que fixe os termos da concessão;</t>
  </si>
  <si>
    <t>a regularidade do edital de concessão, de forma concomitante;</t>
  </si>
  <si>
    <t xml:space="preserve">se a concessão de serviço público contempla a prestação de serviço adequado e atual, nos termos do art. 2º e 6º da Lei nº 8987/1995; </t>
  </si>
  <si>
    <t>a metodologia técnica adotada no cálculo da tarifa do serviço público e os mecanismos de revisão;</t>
  </si>
  <si>
    <t>se o poder concedente fiscaliza permanentemente a concessão;</t>
  </si>
  <si>
    <t>se na parceria público-privada foram observados os requisitos legais.</t>
  </si>
  <si>
    <t>Resultado da fiscalização/auditoria de concessões ou Parcerias Público Privadas</t>
  </si>
  <si>
    <t>audita/fiscaliza concessões em sistemas de estacionamento público (Zona Azul).</t>
  </si>
  <si>
    <t>audita/fiscaliza concessões em sistemas transporte urbano;</t>
  </si>
  <si>
    <t>audita/fiscaliza concessões em saneamento;</t>
  </si>
  <si>
    <t>acompanha o plano de manutenção e o seu cumprimento nas concessões e nas parcerias público-privadas.</t>
  </si>
  <si>
    <t>FISCALIZAÇÃO E AUDITORIA AMBIENTAL E MOBILIDADE URBANA</t>
  </si>
  <si>
    <t>Fiscalização e auditoria da gestão de resíduos sólidos</t>
  </si>
  <si>
    <t>O Tribunal fiscaliza:</t>
  </si>
  <si>
    <t>os projetos e termos de referência relacionados à prestação de serviços de limpeza urbana e manejo de resíduos sólidos, bem como os devidos licenciamentos ambientais;</t>
  </si>
  <si>
    <t>se o jurisdicionado utiliza indicadores de desempenho na avaliação da gestão de resíduos sólidos;</t>
  </si>
  <si>
    <t>O Tribunal dispõe, em seu quadro de pessoal, de profissionais qualificados para fiscalizar a gestão de recursos hídricos.</t>
  </si>
  <si>
    <t>a existência de marco regulatório que trate da política de recursos hídricos em sua jurisdição;</t>
  </si>
  <si>
    <t>a atuação do conselho de recursos hídricos em sua jurisdição;</t>
  </si>
  <si>
    <t>o órgão de controle ambiental responsável pelo gerenciamento dos recursos hídricos.</t>
  </si>
  <si>
    <t>instituiu/implantou procedimentos específicos para avaliação das ações de integração de transporte público nas Regiões Metropolitanas e de regiões conurbadas, entre os entes federados,</t>
  </si>
  <si>
    <t>instituiu/implantou procedimentos específicos para acompanhar e avaliar os procedimentos adotados pelos municípios, nas exigências de realização do Estudo de Impacto de Vizinhança (EIV) dos empreendimentos;</t>
  </si>
  <si>
    <t>os planos de mobilidade urbana e a sua regularidade e compatibilidade com os planos diretores;</t>
  </si>
  <si>
    <t>os estudos de viabilidade das soluções de mobilidade urbana;</t>
  </si>
  <si>
    <t>a estrutura e a atuação da Administração Pública em relação ao planejamento, à gestão financeira e à fiscalização da implantação e operação dos serviços e infraestrutura da mobilidade urbana;</t>
  </si>
  <si>
    <t>se, no projeto e na execução de obras públicas de edificações, vias e logradouros, nas modalidades de construção, ampliação, adaptação e reforma, são cumpridas as normas legais e regulamentares relativas à acessibilidade;</t>
  </si>
  <si>
    <t>a adequação dos veículos de transporte público às normas de acessibilidade.</t>
  </si>
  <si>
    <t>FISCALIZAÇÃO E AUDITORIA DA GESTÃO DA EDUCAÇÃO</t>
  </si>
  <si>
    <t>Planejamento da fiscalização da educação</t>
  </si>
  <si>
    <t>prioriza, em seu plano anual de fiscalização, o controle externo da aplicação de recursos públicos destinados à educação, especialmente quanto à verificação do cumprimento tempestivo das metas e estratégias fixadas no Plano Nacional de Educação (PNE), bem como no plano estadual (PEE) e planos municipais de educação (PMEs);</t>
  </si>
  <si>
    <t>promove levantamentos periódicos acerca da qualidade e demais indicadores educacionais, bem como dos dados sobre a execução orçamentária e financeira dos recursos destinados à educação, para subsidiar o planejamento de sua atuação;</t>
  </si>
  <si>
    <t xml:space="preserve">considera, como critério para a seleção dos jurisdicionados a serem fiscalizados, o risco de não atingimento das metas e estratégias educacionais; </t>
  </si>
  <si>
    <t>dispõe de ferramentas eletrônicas que viabilizam o planejamento e a análise de dados oficiais ou de caráter público da educação.</t>
  </si>
  <si>
    <t>Fiscalização da educação</t>
  </si>
  <si>
    <t xml:space="preserve">examina os planos de educação, o plano plurianual, as leis de diretrizes orçamentárias e as leis orçamentárias anuais, com a finalidade de verificar a compatibilidade entre eles e se estão sendo consignadas dotações orçamentárias que permitam executar as metas e estratégias da educação; </t>
  </si>
  <si>
    <t>fiscaliza o cumprimento dos percentuais de gastos mínimos com ensino, Fundeb e salário-educação;</t>
  </si>
  <si>
    <t>fiscaliza, a partir de análises de risco, os principais programas relacionados à infraestrutura e aos recursos pedagógicos;</t>
  </si>
  <si>
    <t>realiza análise comparativa entre os gastos com educação e os resultados efetivos (a exemplo da qualidade do ensino - Ideb - e dos serviços - alimentação escolar, estrutura física, transporte escolar);</t>
  </si>
  <si>
    <t xml:space="preserve">desenvolve ações de controle para assegurar o funcionamento regular e autônomo dos conselhos de acompanhamento e controle social da área de educação; </t>
  </si>
  <si>
    <t xml:space="preserve">exerce o controle concomitante dos recursos da educação, abrangendo o acompanhamento e o monitoramento do cumprimento das metas e estratégias parciais e finais dos planos de educação; </t>
  </si>
  <si>
    <t>fiscaliza e exige a correta e tempestiva alimentação das informações no SIOPE pelos jurisdicionados;</t>
  </si>
  <si>
    <t>operacionaliza regularmente o sistema para validação automática de dados constante do SIOPE - Módulo Controle Externo (MCE).</t>
  </si>
  <si>
    <t>Fiscalização dos planos de educação</t>
  </si>
  <si>
    <t>verifica, a partir de matriz de risco, a compatibilidade entre os planos de educação - PNE, PEE e PMEs -, de modo a examinar também se as metas nacionais foram desdobradas adequadamente nos âmbitos estadual e municipal;</t>
  </si>
  <si>
    <t>fiscaliza a garantia do direito à educação básica, especialmente quanto ao acesso, à universalização da alfabetização e à ampliação da escolaridade e das oportunidades educacionais;</t>
  </si>
  <si>
    <t>fiscaliza as ações relacionadas às metas voltadas à valorização dos profissionais de educação;</t>
  </si>
  <si>
    <t xml:space="preserve">executa medidas visando a induzir os jurisdicionados a promoverem a busca ativa de crianças, adolescentes, jovens e adultos fora da escola; </t>
  </si>
  <si>
    <t>expede alertas regularmente aos jurisdicionados, com ciência a órgãos de controle interno e social, dos descumprimentos de metas ou em risco de não alcance daquelas previstas nos planos de educação.</t>
  </si>
  <si>
    <t>Publicação e disseminação das ações de controle na educação</t>
  </si>
  <si>
    <t>divulga os resultados das suas fiscalizações relacionadas aos PNE, PEE e PMEs em publicações especializadas, no sítio oficial e/ou no portal da transparência;</t>
  </si>
  <si>
    <t>utiliza ferramentas de TI que permitem ao cidadão acompanhar, pela internet, os gastos com educação, as ações e programas de governo, bem como os resultados das metas e estratégias dos PNE, PEE e PMEs;</t>
  </si>
  <si>
    <t>promove encontro nas escolas, estimula o controle social e a formação cidadã dos alunos, professores e pais de alunos, fomenta a colaboração das comunidades escolares para que sejam parceiras no processo de melhoria do ensino e fiscais da boa gestão;</t>
  </si>
  <si>
    <t xml:space="preserve">fomenta encontros de formação técnica destinados a membros de Conselhos de Educação e do Fundeb e a gestores escolares, visando à melhoria dos gastos e da prestação de contas dos recursos transferidos às escolas;  </t>
  </si>
  <si>
    <t xml:space="preserve">promove o compartilhamento de conhecimento e experiência entre os Tribunais, visando à melhoria dos métodos de fiscalização na área da educação (e também boas práticas de gestão do jurisdicionado). </t>
  </si>
  <si>
    <t>FISCALIZAÇÃO E AUDITORIA DA GESTÃO DA SAÚDE</t>
  </si>
  <si>
    <t>Planejamento da fiscalização</t>
  </si>
  <si>
    <t xml:space="preserve">prioriza, em seu plano anual de fiscalização, o controle externo da aplicação de recursos públicos destinados à saúde; </t>
  </si>
  <si>
    <t>Plano anual de fiscalização e planejamento das ações de fiscalização em saúde.</t>
  </si>
  <si>
    <t>elabora plano anual específico de fiscalização na área de saúde, que descreve as ações a serem desenvolvidas no exercício e prevê metas, estratégias e indicadores de resultado;</t>
  </si>
  <si>
    <t>desenvolve, de forma continuada, competência técnica para analisar a governança das políticas públicas da saúde e a qualidade do planejamento e dos aspectos operacionais da gestão e da organização regionalizada e hierarquizada do SUS;</t>
  </si>
  <si>
    <t>dispõe de ferramentas eletrônicas que viabilizam o acompanhamento das despesas e a análise de dados da saúde pública;</t>
  </si>
  <si>
    <t xml:space="preserve">Sistema de tratamento dos dados coletados que forneça subsídidos para o planejamento da fiscalização dos recursos e a análise de dados da saúde pública. </t>
  </si>
  <si>
    <t>realiza coleta e análise sistemática de dados sobre a execução orçamentária e financeira dos recursos destinados à Saúde.</t>
  </si>
  <si>
    <t>Fiscalização orçamentária e financeira dos recursos de saúde</t>
  </si>
  <si>
    <t>a compatibilidade do planejamento em saúde com as leis orçamentárias (planos plurianuais, leis de diretrizes orçamentárias e leis orçamentárias anuais);</t>
  </si>
  <si>
    <t>a observância das normas e vinculações de gastos do SUS;</t>
  </si>
  <si>
    <t>o controle das transferências constitucionais da União e dos Estados aos municípios, das transferências fundo a fundo e das transferências voluntárias;</t>
  </si>
  <si>
    <t>a contabilização no Fundo de Saúde de todas as receitas e despesas contabilizadas como gasto em saúde.</t>
  </si>
  <si>
    <t>20.2.5</t>
  </si>
  <si>
    <t>O controle e o acompanhamento dos termos de parceria, dos contratos de gestão e dos convênios firmados cujo objeto seja a gestão hospitalar, de modo a assegurar a observância dos princípios constitucionais que regem a despesa pública</t>
  </si>
  <si>
    <t>Fiscalização operacional e programática dos recursos da saúde</t>
  </si>
  <si>
    <t>realiza auditorias operacionais na área de saúde;</t>
  </si>
  <si>
    <t>fiscaliza os principais programas relativos à atenção básica, média e alta complexidade, vigilância sanitária, vigilância ambiental, assistência farmacêutica, bem como os contratos, convênios e parcerias com recursos do SUS;</t>
  </si>
  <si>
    <t>acompanha e monitora o cumprimento das metas e estratégias parciais e finais dos planos de saúde;</t>
  </si>
  <si>
    <t>fiscaliza a produção de indicadores de saúde, sob os aspectos da confiabilidade, da regular divulgação e do fornecimento de informações pelos gestores;</t>
  </si>
  <si>
    <t>dá ampla divulgação aos resultados das auditorias operacionais e programáticas relacionadas à saúde.</t>
  </si>
  <si>
    <t>Controle concomitante e resultados das ações de fiscalização da saúde</t>
  </si>
  <si>
    <t>fiscaliza os limites de gastos com saúde;</t>
  </si>
  <si>
    <t>FISCALIZAÇÃO E AUDITORIA DA GESTÃO DA PREVIDÊNCIA PRÓPRIA</t>
  </si>
  <si>
    <t>Estrutura e normas gerais</t>
  </si>
  <si>
    <t>regulamenta diretrizes e procedimentos de fiscalização de RPPS, inclusive manuais;</t>
  </si>
  <si>
    <t>assegura a capacitação permanente das suas equipes técnicas, dos jurisdicionados, conselhos e demais envolvidos, direta ou indiretamente, na fiscalização e gestão dos RPPS;</t>
  </si>
  <si>
    <t>possui unidade organizacional ou equipe específica composta por corpo técnico de especialistas sobre o tema;</t>
  </si>
  <si>
    <t>Norma de estruturação do Tribunal de Contas
 Matriz de Negócios</t>
  </si>
  <si>
    <t>O Tribunal verifica nas Contas de Governo:</t>
  </si>
  <si>
    <t>se há adimplência de contribuições previdenciárias dos servidores, inativos, pensionistas e aquelas a cargo do Ente Federativo (contribuição normal e suplementar), bem como dos parcelamentos;</t>
  </si>
  <si>
    <t>a existência de apenas um regime próprio de previdência social para os servidores titulares de cargos efetivos e de somente uma unidade gestora do respectivo regime em cada Ente Estatal, exceto para os membros das Forças Armadas;</t>
  </si>
  <si>
    <t>se o Ente possui o Certificado de Regularidade Previdenciária - CRP;</t>
  </si>
  <si>
    <t>se o RPPS cumpriu o limite de gastos com despesas administrativas;</t>
  </si>
  <si>
    <t>se os parcelamentos de contribuições previdenciárias devidas aos regimes próprios foram celebrados e executados em consonância com requisitos e critérios normativos estabelecidos, garantindo o pagamento dos benefícios;</t>
  </si>
  <si>
    <t>se os regimes próprios têm realizado a compensação financeira;</t>
  </si>
  <si>
    <t>se o Ente efetuou o censo previdenciário, recadastramento e prova de vida.</t>
  </si>
  <si>
    <t>Gestão atuarial</t>
  </si>
  <si>
    <t>se há avaliação atuarial anual, devidamente assinada por atuário habilitado;</t>
  </si>
  <si>
    <t>se há consistência nos parâmetros indicados na nota técnica atuarial e nas premissas utilizadas no cálculo atuarial dos últimos 05 anos;</t>
  </si>
  <si>
    <t>se os bens, direitos e demais ativos considerados na apuração do resultado atuarial estão avaliados a valor de mercado, apresentando liquidez compatível com as obrigações do plano de benefícios, viabilidade financeira e atuarial, bem como se a incorporação foi aprovada pelos conselhos deliberativos;</t>
  </si>
  <si>
    <t>se há consistência, fidedignidade, atualização e completude das informações constantes na base cadastral do Ente;</t>
  </si>
  <si>
    <t>nas Contas de Governo, a implementação e efetividade do Plano de Amortização do Déficit Atuarial.</t>
  </si>
  <si>
    <t>Contabilidade previdenciária</t>
  </si>
  <si>
    <t>se os valores das provisões matemáticas previdenciárias constantes na avaliação atuarial estão devidamente contabilizados no Balanço Patrimonial do RPPS e do Ente instituidor, quando da consolidação;</t>
  </si>
  <si>
    <t>se há o registro dos direitos a receber, por competência e com a devida atualização;</t>
  </si>
  <si>
    <t>se as valorizações e desvalorizações dos investimentos são registradas conforme legislação vigente;</t>
  </si>
  <si>
    <t>se o aporte financeiro para cobertura do déficit atuarial é depositado em conta distinta, observando o prazo de duração mínima de 05 anos.</t>
  </si>
  <si>
    <t>Aplicações financeiras</t>
  </si>
  <si>
    <t>se há instituição, organização, funcionamento e efetividade nas deliberações do Comitê de Investimentos;</t>
  </si>
  <si>
    <t>se houve o atendimento aos critérios legais quando da formulação e execução da Política Anual de Investimentos;</t>
  </si>
  <si>
    <t>se a carteira de investimentos está dentro dos limites normativos;</t>
  </si>
  <si>
    <t>se houve o atendimento às condições de proteção e prudência nas operações realizadas.</t>
  </si>
  <si>
    <t>FISCALIZAÇÃO E ADUTORIA DA GESTÃO DA SEGURANÇA PÚBLICA</t>
  </si>
  <si>
    <t>o planejamento da política de segurança pública e sua aderência ao Plano Nacional de Segurança Pública e Defesa Social (PNSPDS);</t>
  </si>
  <si>
    <t>a articulação e a coordenação dos órgãos da gestão da segurança pública, bem como o compartilhamento dos sistemas de controle e de informações;</t>
  </si>
  <si>
    <t>as políticas de prevenção e combate aos crimes violentos e à corrupção;</t>
  </si>
  <si>
    <t>a aderência aos indicadores nacionais de violência definidos e padronizados pelos órgãos nacionais de segurança pública;</t>
  </si>
  <si>
    <t>o compartilhamento de informações entre entes federativos;</t>
  </si>
  <si>
    <t>a gestão de materiais, veículos, equipamentos, armamentos e suprimentos (logística);</t>
  </si>
  <si>
    <t>a política de reposição, dimensionamento e distribuição da força de trabalho, bem como eficiência das escalas de serviço e cessão de pessoal;</t>
  </si>
  <si>
    <t>a gestão da infraestrutura, manutenção predial e instalações, construção/ampliação de unidades.</t>
  </si>
  <si>
    <t>FISCALIZAÇÃO E AUDITORIA DA GESTÃO FISCAL E DA RENÚNCIA DE RECEITA</t>
  </si>
  <si>
    <t>Fiscalização e auditoria da gestão fiscal</t>
  </si>
  <si>
    <t xml:space="preserve">Pontuação = 4: doze ou mais critérios são cumpridos
Pontuação = 3: nove critérios são cumpridos
Pontuação = 2: seis critérios são cumpridos
Pontuação = 1: três critérios são cumpridos
Pontuação = 0: menos de três critérios são cumpridos
</t>
  </si>
  <si>
    <t>se os limites percentuais de aplicação em ações e serviços públicos de saúde estão sendo respeitados;</t>
  </si>
  <si>
    <t>se os limites percentuais de aplicação em manutenção e desenvolvimento do ensino estão sendo respeitados;</t>
  </si>
  <si>
    <t>se a despesa total com pessoal, em cada período de apuração e em cada ente da Federação, não excedeu os percentuais da receita corrente líquida;</t>
  </si>
  <si>
    <t>se os limites da dívida consolidada ou fundada e das operações de crédito estão sendo respeitados;</t>
  </si>
  <si>
    <t>se os limites para a concessão de garantias estão sendo respeitados;</t>
  </si>
  <si>
    <t>se as metas estabelecidas na lei de diretrizes orçamentárias estão sendo atingidas;</t>
  </si>
  <si>
    <t>se os limites e condições para realização de operações de crédito e inscrição em Restos a Pagar estão sendo cumpridos;</t>
  </si>
  <si>
    <t>se as medidas para o retorno da despesa total com pessoal ao respectivo limite estão sendo adotadas;</t>
  </si>
  <si>
    <t>se estão sendo tomadas providências para recondução dos montantes das dívidas consolidada e mobiliária aos respectivos limites;</t>
  </si>
  <si>
    <t>se as destinações de recursos obtidos com a alienação de ativos atendem às restrições constitucionais e da LRF;</t>
  </si>
  <si>
    <t>se o limite de gastos totais dos legislativos foram cumpridos;</t>
  </si>
  <si>
    <t>se os gastos com inativos e pensionistas atendem o limite definido em lei;</t>
  </si>
  <si>
    <t>se o Ente Federado cumpriu a determinação contida no texto constitucional e na LRF que veda a realização de receitas de operações de crédito maiores que as despesas de capital (Regra do Ouro);</t>
  </si>
  <si>
    <t>se o titular de poder ou órgão referido no art. 20 da LRF, nos últimos dois quadrimestres do seu mandato, contraiu obrigação de despesa que não possa ser cumprida integralmente dentro dele, ou que tenha parcelas a serem pagas no exercício seguinte sem que haja suficiente disponibilidade de caixa para este efeito.</t>
  </si>
  <si>
    <t>se há limitação de empenho e movimentação financeira nos casos em que a realização da receita possa não comportar o cumprimento das metas de resultado primário ou nominal estabelecidas no Anexo de Metas Fiscais;</t>
  </si>
  <si>
    <t>se há despesa e/ou pagamento sem prévio empenho;</t>
  </si>
  <si>
    <t>se o Anexo de Metas Fiscais da LDO estabelece metas anuais, em valores correntes e constantes, relativas a receitas, despesas, resultados nominal e primário e montante da dívida pública, para o exercício a que se referirem e para os dois seguintes e se foi elaborado em consonância com o Manual de Demonstrativos Fiscais da STN;</t>
  </si>
  <si>
    <t>se não foi expedido ato de que resulte aumento da despesa com pessoal nos cento e oitenta dias anteriores ao final do mandato do titular do Poder ou órgão.</t>
  </si>
  <si>
    <t>emite alertas estabelecidos na LRF;</t>
  </si>
  <si>
    <t>Amostra de relatórios/ deliberações / comunicações e alertas.</t>
  </si>
  <si>
    <t>Amostra de deliberações / acórdão.</t>
  </si>
  <si>
    <t>Fiscalização e auditoria da receita e da renúncia de receita</t>
  </si>
  <si>
    <t>fiscaliza a receita e a renúncia de receita segundo os critérios de relevância, materialidade e risco e respaldado nas NBASPs e NAGs;</t>
  </si>
  <si>
    <t>possui manuais e procedimentos de auditoria de receita e de renúncia de receitas;</t>
  </si>
  <si>
    <t>Manual de auditoria / fiscalização ou instrumento congênere; Amostra de processo / programa de auditoria.</t>
  </si>
  <si>
    <t>regulamenta o envio de documentos e informações pelos jurisdicionados, inclusive das protegidas por sigilo fiscal, com prazos e regras definidos, de forma a possibilitar o exercício pleno e tempestivo da fiscalização;</t>
  </si>
  <si>
    <t>orienta-se, nas auditorias de receita e de renúncia de receita, pelos pontos de controle destacados nas diretrizes aprovadas pela Resolução 06/2016 da Atricon.</t>
  </si>
  <si>
    <t>Fiscalização e auditoria da transparência dos jurisdicionados</t>
  </si>
  <si>
    <t>prevê em seu plano anual de auditoria a fiscalização da transparência dos jurisdicionados;</t>
  </si>
  <si>
    <t>Fiscalização e auditoria de controle interno dos jurisdicionados</t>
  </si>
  <si>
    <t>fomenta a implantação e o efetivo funcionamento do sistema de controle interno dos jurisdicionados;</t>
  </si>
  <si>
    <t>normatiza os requisitos para implantação do sistema de controle interno dos jurisdicionados;</t>
  </si>
  <si>
    <t>promove ações destinadas a estreitar o relacionamento com as unidades de controle interno dos jurisdicionados;</t>
  </si>
  <si>
    <t>define regras para a responsabilização dos agentes públicos em face de irregularidades relativas ao sistema de controle interno;</t>
  </si>
  <si>
    <t xml:space="preserve">avalia o sistema de controle interno dos jurisdicionados. </t>
  </si>
  <si>
    <t>Fiscalização da tecnologia da informação dos jurisdicionados</t>
  </si>
  <si>
    <t>realiza auditorias de TI baseadas na avaliação de riscos;</t>
  </si>
  <si>
    <t>possui manuais e procedimentos de auditoria de TI;</t>
  </si>
  <si>
    <t>aprimora conhecimentos, habilidades e competências das equipes de auditoria de TI, por meio de treinamento, seleção de servidores e contratação de recursos externos;</t>
  </si>
  <si>
    <t>designa equipe com experiência e habilidade em auditoria de TI;</t>
  </si>
  <si>
    <t>disponibiliza ferramentas adequadas à auditoria de TI;</t>
  </si>
  <si>
    <t>utiliza técnicas de auditoria assistidas por computador (CAAT) na realização de auditorias de TI.</t>
  </si>
  <si>
    <t>políticas e programas de segurança, destacando sua eficácia e efetividade;</t>
  </si>
  <si>
    <t xml:space="preserve">Pontuação = 4: todos os critérios são cumpridos
Pontuação = 3: os critérios (1),  (2), (4), e (6) são cumpridos
Pontuação = 2:  os critérios (1),  (2) e (6) são cumpridos
Pontuação = 1: três  critérios são cumpridos
Pontuação = 0: menos de três critérios são cumpridos
</t>
  </si>
  <si>
    <t>Planejamento e articulação interinstitucional</t>
  </si>
  <si>
    <t>Gestão e transparência</t>
  </si>
  <si>
    <t>transparência e publicidade da política de segurança pública;</t>
  </si>
  <si>
    <t>divulgação de estatísticas, informações e/ou serviços úteis à população.</t>
  </si>
  <si>
    <t xml:space="preserve">Pontuação = 4: todos os critérios são cumpridos
Pontuação = 3: os critérios (1),  (2) e (3) são cumpridos
Pontuação = 2:  os critérios (1) e (2) são cumpridos
Pontuação = 1:  um  critério é cumprido
Pontuação = 0: nenhuem critério é cumprido
</t>
  </si>
  <si>
    <t>divulga, com periodicidade mínima de 6 (seis) meses, por meio de publicações, boletins e informativos de jurisprudência.</t>
  </si>
  <si>
    <t>100% dos processos com pedidos de medidas cautelares:
i) quanto à decisão pela concessão ou não: imediata; 
ii) quanto ao julgamento de mérito: até dois meses da concessão da cautelar.</t>
  </si>
  <si>
    <t>O Tribunal regulamentou:</t>
  </si>
  <si>
    <r>
      <t xml:space="preserve">O Tribunal </t>
    </r>
    <r>
      <rPr>
        <sz val="12"/>
        <color rgb="FF222222"/>
        <rFont val="Calibri"/>
        <family val="2"/>
      </rPr>
      <t>fiscaliza</t>
    </r>
    <r>
      <rPr>
        <sz val="12"/>
        <color rgb="FF000000"/>
        <rFont val="Calibri"/>
        <family val="2"/>
      </rPr>
      <t>:</t>
    </r>
  </si>
  <si>
    <r>
      <t xml:space="preserve">O </t>
    </r>
    <r>
      <rPr>
        <sz val="12"/>
        <color rgb="FF222222"/>
        <rFont val="Calibri"/>
        <family val="2"/>
      </rPr>
      <t>Tribunal</t>
    </r>
    <r>
      <rPr>
        <sz val="12"/>
        <color rgb="FF000000"/>
        <rFont val="Calibri"/>
        <family val="2"/>
      </rPr>
      <t xml:space="preserve"> fiscaliza:</t>
    </r>
  </si>
  <si>
    <t>dispõe de plano estratégico de gestão de pessoas, regularmente executado e monitorado;</t>
  </si>
  <si>
    <t xml:space="preserve">Pontuação = 4: todos os critérios são cumpridos
Pontuação = 3: os critérios (1) e (3) são cumpridos
Pontuação = 2: dois critérios são cumpridos
Pontuação = 1: um critério é cumprido
Pontuação = 0: nenhum critério é cumprido
</t>
  </si>
  <si>
    <t>O Tribunal dispõe de regulamento(s) que estabelece(m):</t>
  </si>
  <si>
    <t>a denominação de Auditor de Controle Externo para os cargos providos por concurso público de nível superior que tenham atribuições de auditoria;</t>
  </si>
  <si>
    <t>que as atividades de direção, coordenação, chefia e assessoramento das áreas de fiscalização e auditoria sejam desempenhadas exclusivamente por ocupantes de funções de confiança, cujas designações devem ser atribuídas aos servidores públicos concursados das carreiras finalísticas de controle externo integrantes de seu quadro próprio de pessoal;</t>
  </si>
  <si>
    <t>que a movimentação interna de servidores seja efetuada por meio de procedimento transparente, considerando o perfil de competências dos cargos e o impacto dessa movimentação para o funcionamento das unidades de origem e de destino;</t>
  </si>
  <si>
    <t>desenvolve programas de melhoria da qualidade de vida, neles incluídas as ações de medicina preventiva, saúde laboral e de fomento à prática de atividades físicas;</t>
  </si>
  <si>
    <t>desenvolve programas de segurança no trabalho;</t>
  </si>
  <si>
    <t>6.3.5.</t>
  </si>
  <si>
    <t>Desenvolvimento e Formação Profissional</t>
  </si>
  <si>
    <t>dispõe de regulamento sobre os requisitos de competência de cada cargo, em cada unidade de lotação, inclusive dos de liderança;</t>
  </si>
  <si>
    <t>mantém banco de dados atualizado sobre as competências individuais dos servidores;</t>
  </si>
  <si>
    <t>observa, nos processos de seleção de servidores, os requisitos de competência exigidos para os cargos envolvidos;</t>
  </si>
  <si>
    <t>observa, na seleção de lideranças, os requisitos de competência exigidos para os cargos envolvidos;</t>
  </si>
  <si>
    <t>observa, nos processos de alocação de pessoal, os requisitos de competência exigidos para os cargos envolvidos.</t>
  </si>
  <si>
    <t>avalia o desempenho dos servidores e lideranças para fins de identificação de potencialidades/lacunas de aprendizado, progressão/promoção funcional e homologação do estágio probatório/aquisição da estabilidade;</t>
  </si>
  <si>
    <t>O plano de capacitação estabelece:
I. o programa de capacitação;
II. o público-alvo;
III. o calendário de atividades;
IV. as competências a serem desenvolvidas;
V. o desempenho esperado pela capacitação;
VI. as metodologias de ensino a serem utilizadas;
VII. os indicadores a serem utilizados na avaliação da execução do plano.</t>
  </si>
  <si>
    <t>A programação do plano de capacitação dos servidores destina-se a:</t>
  </si>
  <si>
    <t>suprir as lacunas de competência dos servidores;</t>
  </si>
  <si>
    <t>formar/desenvolver lideranças e potenciais sucessores;</t>
  </si>
  <si>
    <t>promover a ambientação de novos servidores;</t>
  </si>
  <si>
    <t>assegurar capacitação contínua em auditoria, alinhada às NBASP, e o desenvolvimento de competências especializadas, necessárias para a melhor compreensão dos objetos das ações de controle externo definidas nos planos de fiscalização;</t>
  </si>
  <si>
    <t>promover o desenvolvimento profissional de conselheiros, conselheiros substitutos e procuradores de contas.</t>
  </si>
  <si>
    <t>mensura a reação, o aprendizado e o impacto das ações de capacitação e desenvolvimento;</t>
  </si>
  <si>
    <t>fomenta a formação acadêmica suplementar (especialização, mestrado e doutorado) do corpo técnico, prioritariamente, em áreas de interesse estratégico para o controle externo.</t>
  </si>
  <si>
    <t>7.2.8.</t>
  </si>
  <si>
    <t>dispõe de projeto pedagógico alinhado com a política de gestão de pessoas do Tribunal;</t>
  </si>
  <si>
    <t>executa o plano de capacitação para servidores e membros;</t>
  </si>
  <si>
    <t>executa o plano de capacitação para jurisdicionados;</t>
  </si>
  <si>
    <t>executa o plano de capacitação para o controle social e conselhos de políticas públicas.</t>
  </si>
  <si>
    <t>adota metodologias ativas e inovadoras de ensino-aprendizagem;</t>
  </si>
  <si>
    <t>Projeto pedagógico em vigor na Escola de Contas.</t>
  </si>
  <si>
    <t xml:space="preserve">Pontuação = 4: todos os critérios são cumpridos
Pontuação = 3: os critérios (1), (2), (3) e (4) são cumpridos
Pontuação = 2: três critérios são cumpridos
Pontuação = 1: dois critérios são cumpridos
Pontuação = 0: menos de dois critérios são cumpridos
</t>
  </si>
  <si>
    <t xml:space="preserve">Pontuação = 4: todos os critérios são cumpridos
Pontuação = 3: os critérios (1) a (6) são cumpridos
Pontuação = 2: os critérios (1) a (4) são cumpridos
Pontuação = 1: três critérios são cumpridos
Pontuação = 0: menos de três critérios são cumpridos
</t>
  </si>
  <si>
    <t xml:space="preserve">Pontuação = 4: todos os critérios são cumpridos
Pontuação = 3: os critérios (1) a (4) são cumpridos
Pontuação = 2: três critérios são cumpridos
Pontuação = 1: dois critérios são cumpridos
Pontuação = 0: menos de dois critérios são cumpridos
</t>
  </si>
  <si>
    <t xml:space="preserve">Pontuação = 4: os critérios (1), (3) e (4) são cumpridos
Pontuação = 3: os critérios (2), (3) e (4) são cumpridos
Pontuação = 2: dois critérios são cumpridos
Pontuação = 1: um critério é cumprido
Pontuação = 0: nenhum critério é cumprido
</t>
  </si>
  <si>
    <t>Ato de nomeação e/ou  documento que comprove também a origem da vaga nos termos da jurisprudência do STF contida no MMD-TC.</t>
  </si>
  <si>
    <t>Ministério Público de Contas.</t>
  </si>
  <si>
    <t>Legislação que institui o Ministério Público de Contas.</t>
  </si>
  <si>
    <t>Lista elaborada pelo Ministério Público de Contas e ato de nomeação.</t>
  </si>
  <si>
    <t>amostra de processo licitatório aonde tenha sido estabelecido no edital o preconizado na Lei 123/2006.</t>
  </si>
  <si>
    <t>Documentos que comprovem a participação da alta administração no processo de elaboração/revisão do planejamento estratégico.</t>
  </si>
  <si>
    <t>Consulta, pesquisa, sondagem ou qualquer medida que faculte/identifique a contribuição dos servidores no processo de planejamento estratégico.</t>
  </si>
  <si>
    <t>Inexistência de lapso temporal na vigência do planejamento estratégico atual em relação ao anterior.</t>
  </si>
  <si>
    <t>Comprovação de ações de disseminação das iniciativas estratégicas ao público interno.</t>
  </si>
  <si>
    <t>Relatórios de execução/situação dos últimos seis meses.1</t>
  </si>
  <si>
    <t>Comprovação de ações de monitoramento e avaliação das iniciativas estratégicas.</t>
  </si>
  <si>
    <t>Documentação expedida.</t>
  </si>
  <si>
    <t>Documentação/clipagem de notícias, com avaliação de imagem.</t>
  </si>
  <si>
    <t>Plano estratégico e/ou plano de comunicação.</t>
  </si>
  <si>
    <t>Notícias e campanhas.</t>
  </si>
  <si>
    <t>Facebook, instagram, twitter, aplicativos.</t>
  </si>
  <si>
    <t>Intranet, grupos de whatsapp, walpapers etc.</t>
  </si>
  <si>
    <t>Política de comunicação em vigor.</t>
  </si>
  <si>
    <t>Plano de comunicação e relatório e/ou ata de avaliação de sua execução.</t>
  </si>
  <si>
    <t>Notícias publicadas.</t>
  </si>
  <si>
    <t>Pesquisas.</t>
  </si>
  <si>
    <t>Links específicos no site.</t>
  </si>
  <si>
    <t>Links específicos no site - transmissão e vídeos.</t>
  </si>
  <si>
    <t>Regulamento, ata da sessão, ato de designação.</t>
  </si>
  <si>
    <t>Espaço físico e lotacionograma próprios.</t>
  </si>
  <si>
    <t>Canal de comunicação específico.</t>
  </si>
  <si>
    <t>Canal de acompanhamento específico.</t>
  </si>
  <si>
    <t>Relatório ou ata de reunião de avaliação de resultados.</t>
  </si>
  <si>
    <t>Dados dos indicadores e amostra de processos relativos ao cumprimento do item .</t>
  </si>
  <si>
    <t>Ato normativo fixando valor de alçada.</t>
  </si>
  <si>
    <t>Amostra de processo de cobrança de multa.</t>
  </si>
  <si>
    <t>Ato normativo e/ou plano dispondo sobre os critérios.</t>
  </si>
  <si>
    <t>Ato normativo e/ou plano dispondo sobre os prazos.</t>
  </si>
  <si>
    <t>Documentação relativa ao projeto/ação para a redução do estoque de processos.</t>
  </si>
  <si>
    <t>Ato normativo disciplinando a matéria e amostra de processos.</t>
  </si>
  <si>
    <t>Amostra de decisões monocráticas.</t>
  </si>
  <si>
    <t>Amostra de processos agrupados.</t>
  </si>
  <si>
    <t>Amostra de alertas eletrônicos.</t>
  </si>
  <si>
    <t>Amostra de recursos.</t>
  </si>
  <si>
    <t>Documentação das ações relativas a segurança no trabalho. Projeto ou plano de trabalho que defina as ações, bem como evidências de sua execução.</t>
  </si>
  <si>
    <t>Documentação das ações de preparação da aposentadoria. Projeto ou plano de trabalho que defina as ações, bem como evidências de sua execução.</t>
  </si>
  <si>
    <t>Plano anual de fiscalização.</t>
  </si>
  <si>
    <t>Amostra de processo de medida cautelar.</t>
  </si>
  <si>
    <t>Amostra de processo de TAG com monitoramento.</t>
  </si>
  <si>
    <t>Relatórios gerenciais emitidos.</t>
  </si>
  <si>
    <t>Ato normativo Instituindo a Unidade de Informações Estratégicas - UIE; Regulamento e/ou Regimento da UIE.</t>
  </si>
  <si>
    <t>Ato normativo Instituindo a Unidade de Informações Estratégicas - UIE; Regulamento e/ou Regimento da UIE; evidências físicas; Entrevista com servidor da UIE.</t>
  </si>
  <si>
    <t>Ato normativo Instituindo a Unidade de Informações Estratégicas – UIE e documentação relativa à lotação e capacitação dos servidores.</t>
  </si>
  <si>
    <t>Documentação relativa à disponibilização do acesso aos sistemas do Tribunal para os servidores lotados na UIE.</t>
  </si>
  <si>
    <t>Plano de capacitação e/ou documentação que comprove a capacitação continuada.</t>
  </si>
  <si>
    <t>Documentação e/ou amostra relativa às atividades exercidas no setor.</t>
  </si>
  <si>
    <t>Documentação e/ou amostra relativa à adoção dos procedimentos previstos no item.</t>
  </si>
  <si>
    <t>Documentação e/ou amostra relativa à adoção dos procedimentos previstos no item; entrevista com servidor da unidade.</t>
  </si>
  <si>
    <t>Ato normativo, documentação, sistema; amostra relativa à adoção dos procedimentos previstos no item; entrevista com servidor da unidade.</t>
  </si>
  <si>
    <t>Ato normativo / documentação; amostra relativa à adoção dos procedimentos previstos no item; entrevista com servidor da unidade.</t>
  </si>
  <si>
    <t>Documentação comprovando a elaboração e a validação, ou a utilização de tipologia válida.</t>
  </si>
  <si>
    <t>Termo de cooperação ou documento congênere.</t>
  </si>
  <si>
    <t>Amostra relativa à participação da Unidade de Informações Estratégicas em ações interinstitucionais; entrevista com servidor da unidade.</t>
  </si>
  <si>
    <t>Manuais e procedimentos de auditoria de obras públicas.</t>
  </si>
  <si>
    <t>Demonstração do sistema informatizado de controle de obras públicas.</t>
  </si>
  <si>
    <t>Matriz de riscos.</t>
  </si>
  <si>
    <t>Norma / Instrumento normativo.</t>
  </si>
  <si>
    <t xml:space="preserve">Plano anual de trabalho do exercício em curso contendo análise de riscos, metas e indicadores.
</t>
  </si>
  <si>
    <t>Relatórios e/ou papéis de trabalho que comprovem a realização de correição no exercício em curso.</t>
  </si>
  <si>
    <t>Assentamentos funcionais de todos os servidores encarregados da atividade de correição.</t>
  </si>
  <si>
    <t>Eventuais denúncias recebidas contra membros e/ou servidores nos últimos três anos, bem como as respectivas penalidades aplicadas, se for o caso.</t>
  </si>
  <si>
    <t>Relatório anual de atividades do último exercício da corregedoria submetido ao Tribunal Pleno, ao conselho superior e/ou ainda disponibilizado no portal da transparência ou sítio do TC.</t>
  </si>
  <si>
    <t>Código de ética dos membros.</t>
  </si>
  <si>
    <t>Sistema de gestão, formulário de ciência, treinamento/capacitação etc.</t>
  </si>
  <si>
    <t>Planos de ações corretivas relativas às recomendações/orientações eventualmente aplicadas aos membros.</t>
  </si>
  <si>
    <t>Declarações de impedimento ou suspeição.</t>
  </si>
  <si>
    <t>Código de ética dos servidores.</t>
  </si>
  <si>
    <t>Planos de ações corretivas relativas às recomendações/orientações eventualmente aplicadas aos servidores.</t>
  </si>
  <si>
    <t>Comitê de TIC e o efetivo funcionamento no exercício em curso por intermédio de atas, relatórios ou documentos congêneres.</t>
  </si>
  <si>
    <t>Plano de aquisições de TI em consonância com as estratégias e objetivos formalizados no planejamento estratégico do Tribunal.</t>
  </si>
  <si>
    <t>Plano anual de trabalho do exercício em curso e verificar se foi elaborado com base em análise de riscos, registro de eventuais alterações e da realização de auditorias com escopo e frequência nas unidades das Cortes.</t>
  </si>
  <si>
    <t>Trabalhos e/ou relatórios realizados no exercício em curso e verificar se contém declaração da unidade sobre quais normas se aplicaram na execução das suas auditorias (NAGs, NBASP, ISSAIs, IIA).</t>
  </si>
  <si>
    <t>Regulamentação dos padrões técnicos e metodológicos .
 Decisões do exercício.</t>
  </si>
  <si>
    <t>Sistema informatizado de consulta à jurisprudência.</t>
  </si>
  <si>
    <t>Súmulas disponibilizadas no site oficial e/ou portal de transparência do TC.</t>
  </si>
  <si>
    <t>Decisões do exercício.</t>
  </si>
  <si>
    <t>Divulgações.</t>
  </si>
  <si>
    <t>Unidade na estrutura organizacional, bem como as respectivas atribuições.</t>
  </si>
  <si>
    <t xml:space="preserve">Plano de cargos e salários, regimento interno ou normativo similar. </t>
  </si>
  <si>
    <t>Última pesquisa de clima realizada.  Norma da pesquisa. Oportunidades de melhoria constatadas na pesquisa de clima.</t>
  </si>
  <si>
    <t>Banco de dados ou banco de talentos.</t>
  </si>
  <si>
    <t xml:space="preserve">Plano de capacitação do Tribunal. </t>
  </si>
  <si>
    <t xml:space="preserve">Plano de capacitação para membros. </t>
  </si>
  <si>
    <t>Ações de fomento à formação suplementar.</t>
  </si>
  <si>
    <t>verifica o preconizado na Complementar 123/2006 no que diz respeito ao tratamento diferenciado e favorecido às microempresas e empresas de pequeno porte nas contratações públicas.</t>
  </si>
  <si>
    <t>Ato normativo Instituindo a Unidade de Informações Estratégicas – UIE.</t>
  </si>
  <si>
    <t>Ato normativo Instituindo a Unidade de Informações Estratégicas – UIE; Regulamento e/ou Regimento da UIE.</t>
  </si>
  <si>
    <t>Planejamento anual de fiscalização da função educação.</t>
  </si>
  <si>
    <t>Plano anual de fiscalização ou normativos do TC .</t>
  </si>
  <si>
    <t>Matriz de risco.</t>
  </si>
  <si>
    <t>Sistema e/ou controles existentes.</t>
  </si>
  <si>
    <t>Alertas emitidos no exercício em curso.</t>
  </si>
  <si>
    <t>Divulgação por qualquer meio das fiscalizações dos PNE/PME/PMEs.</t>
  </si>
  <si>
    <t>Soluções tecnológicas disponíveis no sítio e/ou portal da transparência do TC.</t>
  </si>
  <si>
    <t>Registro de encontros no exercício em curso.</t>
  </si>
  <si>
    <t>Registro de compartilhamento de conhecimento</t>
  </si>
  <si>
    <t>Plano anual de auditoria ou instrumento equivalente do exercício em curso</t>
  </si>
  <si>
    <t>Material de orientação</t>
  </si>
  <si>
    <t>Normativo com diretrizes sobre a responsabilização de agentes públicos em face de irregularidades do Sistema de Controle Interno.</t>
  </si>
  <si>
    <t>Evidências que comprovem o relacionamento com as unidades de controle interno dos jurisdicionados (troca de informações, disponibilização de relatórios, capacitações, por exemplo).</t>
  </si>
  <si>
    <t>Solicitar evidências de que o TC promove ações visando à implantação e ao efetivo funcionamento do Sistema de Controle Interno dos jurisdicionados (ações de capacitação direcionados a integrantes sistema do controle interno etc.).</t>
  </si>
  <si>
    <t>Ato normativo (resolução, portaria etc.) que tenha normatizado os requisitos para implantação do sistema de controle interno dos jurisdicionados, seguindo diretrizes da Resolução Atricon nº 05/2014.</t>
  </si>
  <si>
    <t>Manuais e procedimentos.</t>
  </si>
  <si>
    <t>Registros relacionados à formação, qualificação e experiências no campo profissional (tais como Certificação em Information Technology Infrastructure Library (ITIL), em Certified Information Systems Security Professional (CISSP), exame em Control Objectives for Information and related Technology (CobiT), Microsoft Certified Professional (MCP), Academia SAP, Oracle Certified Associate (OCA), Certified Information Systems Auditor (CISA), Certified Information Security Manager (CISM) etc.).</t>
  </si>
  <si>
    <t>Infraestrutura tecnológica a disposição das equipes de TI.</t>
  </si>
  <si>
    <t>Exame, por amostragem, de processos ou documentação de auditoria, determinações, recomendações e alertas.</t>
  </si>
  <si>
    <t xml:space="preserve">Exame, por amostragem, de processos ou documentação de auditoria. </t>
  </si>
  <si>
    <t xml:space="preserve">Exame, por amostragem, de processos ou documentação de auditoria, determinações, recomendações e alertas. </t>
  </si>
  <si>
    <t xml:space="preserve">se é observada a ordem cronológica nos pagamentos públicos, inclusive as despesas de exercícios encerrados; </t>
  </si>
  <si>
    <t>Espaço próprio e comprovação da lotação de pessoal no gabinete do Ministério Público de Contas.</t>
  </si>
  <si>
    <t>Legislação prevendo a independência funcional e entrevista com membro do Ministério Público de Contas.</t>
  </si>
  <si>
    <t xml:space="preserve">Manual de organização e mapeamento dos processos de trabalho dos principais processos.  </t>
  </si>
  <si>
    <r>
      <t xml:space="preserve">Ordem cronológica dos pagamentos a </t>
    </r>
    <r>
      <rPr>
        <sz val="12"/>
        <rFont val="Calibri"/>
        <family val="2"/>
      </rPr>
      <t>forn</t>
    </r>
    <r>
      <rPr>
        <b/>
        <sz val="12"/>
        <rFont val="Calibri"/>
        <family val="2"/>
      </rPr>
      <t>e</t>
    </r>
    <r>
      <rPr>
        <sz val="12"/>
        <rFont val="Calibri"/>
        <family val="2"/>
      </rPr>
      <t>cedores.</t>
    </r>
    <r>
      <rPr>
        <sz val="12"/>
        <color rgb="FF000000"/>
        <rFont val="Calibri"/>
        <family val="2"/>
      </rPr>
      <t xml:space="preserve"> </t>
    </r>
  </si>
  <si>
    <t xml:space="preserve">Declaração de não conflito de interesses, de não ser parte ou de não estar sob o controle da organização e de compromisso ético.  </t>
  </si>
  <si>
    <r>
      <t>Consulta, pesquisa, sondagem ou qualquer medida que faculte/identifique a contribuição dos</t>
    </r>
    <r>
      <rPr>
        <b/>
        <sz val="12"/>
        <color rgb="FFFF0000"/>
        <rFont val="Calibri"/>
        <family val="2"/>
      </rPr>
      <t xml:space="preserve"> </t>
    </r>
    <r>
      <rPr>
        <sz val="12"/>
        <rFont val="Calibri"/>
        <family val="2"/>
      </rPr>
      <t>jurisdicionados e sociedade no processo de planejamento estratégico.</t>
    </r>
  </si>
  <si>
    <t xml:space="preserve"> PET disponível no site do Tribunal.</t>
  </si>
  <si>
    <t>Plano estratégico contendo metas e iniciativas.</t>
  </si>
  <si>
    <t>Plano estratégico com indicação de responsáveis e cronograma de execução.</t>
  </si>
  <si>
    <t>Comprovação de execução de capacitação específica em temas relacionados a planejamento estratégico no últimos doze meses.</t>
  </si>
  <si>
    <t>Comprovação da publicação dos relatórios de avaliação de desempenho do PET</t>
  </si>
  <si>
    <t xml:space="preserve">Plano de Segurança da Informação elaborado com base em análise de riscos e eventuais alterações. </t>
  </si>
  <si>
    <t xml:space="preserve">Normas vigentes e controles de segurança para acesso, utilização e proteção dos recursos computacionais e das informações a partir deles geradas, tratadas e mantidas.
Termo de responsabilidade do usuário de recursos de tecnologia da informação. </t>
  </si>
  <si>
    <t xml:space="preserve">Ato normativo que assegure tal prerrogativa ao controle interno.
Trabalhos e/ou relatórios realizados no exercício em curso de que teve acesso àquelas unidades dotadas de poder de comando institucional (direções, secretarias, Gabinetes de Conselheiros e de Conselheiros Substitutos, bem como dos Procuradores do MPC).
Ainda, a partir desses relatórios/papéis de trabalho se houve limitação de escopo. </t>
  </si>
  <si>
    <t xml:space="preserve">Comprovação dos critérios na internet e/ou relatório técnico de autoavaliação que conclua pelo atendimento.  </t>
  </si>
  <si>
    <t xml:space="preserve">Comprovação de dados abertos na internet e/ou relatório técnico de autoavaliação que conclua pelo atendimento. </t>
  </si>
  <si>
    <t xml:space="preserve">Comprovação da disponibilização tempestiva de relatórios na internet e/ou relatório técnico de autoavaliação que conclua pelo atendimento. </t>
  </si>
  <si>
    <t xml:space="preserve">Comprovação de critérios de acessibilidade no site e/ou relatório técnico de autoavaliação que conclua pelo atendimento. </t>
  </si>
  <si>
    <t xml:space="preserve">indexa o sistema de jurisprudência por meio do Tesauro de Contas nacional ou de vocabulário controlado: </t>
  </si>
  <si>
    <t>Cinco decisões do exercício em curso recentes com as súmulas publicadas.</t>
  </si>
  <si>
    <r>
      <t>Ato normativo disciplinando a não</t>
    </r>
    <r>
      <rPr>
        <b/>
        <sz val="12"/>
        <color rgb="FFFF0000"/>
        <rFont val="Calibri"/>
        <family val="2"/>
      </rPr>
      <t xml:space="preserve"> </t>
    </r>
    <r>
      <rPr>
        <sz val="12"/>
        <rFont val="Calibri"/>
        <family val="2"/>
      </rPr>
      <t>formalização de processo cujo custo/benefício não se justifica.</t>
    </r>
  </si>
  <si>
    <r>
      <rPr>
        <sz val="12"/>
        <rFont val="Calibri"/>
        <family val="2"/>
      </rPr>
      <t>Ato normativo e d</t>
    </r>
    <r>
      <rPr>
        <sz val="12"/>
        <color rgb="FF000000"/>
        <rFont val="Calibri"/>
        <family val="2"/>
      </rPr>
      <t>ocumentação que comprove a divulgação, como, por exemplo: internet e DOC.</t>
    </r>
  </si>
  <si>
    <t xml:space="preserve">Política de gestão de pessoas. </t>
  </si>
  <si>
    <t>Plano estratégico e planos operacionais vigentes, executados e monitorados.</t>
  </si>
  <si>
    <r>
      <t>Plano de cargos e salários</t>
    </r>
    <r>
      <rPr>
        <b/>
        <sz val="12"/>
        <color rgb="FFFF0000"/>
        <rFont val="Calibri"/>
        <family val="2"/>
      </rPr>
      <t xml:space="preserve"> </t>
    </r>
    <r>
      <rPr>
        <sz val="12"/>
        <rFont val="Calibri"/>
        <family val="2"/>
      </rPr>
      <t>ou outra norma vigente.</t>
    </r>
  </si>
  <si>
    <t>Projeto ou plano de trabalho que defina as ações de acessibilidade no trabalho, bem como evidências de sua execução.</t>
  </si>
  <si>
    <t xml:space="preserve">Projeto ou plano de trabalho que defina as ações, bem como evidências de sua execução. </t>
  </si>
  <si>
    <t xml:space="preserve">Ato normativo que defina os requisitos de competência de cada cargo, em cada unidade de lotação, inclusive dos de liderança. </t>
  </si>
  <si>
    <t>Documento de avaliação de desempenho de servidores e lideranças. 
Processos de progressão/promoção funcional e de homologação do estágio probatório/aquisição da estabilidade.</t>
  </si>
  <si>
    <t xml:space="preserve">Processos ou documentação de seleção de servidores, lideranças e de alocação de pessoal. </t>
  </si>
  <si>
    <t>Relatórios de avaliação de reação, de aprendizado e de impacto das capacitações.</t>
  </si>
  <si>
    <t>Plano de capaçitação aos membros.
Relatório de avaliação da execução do plano de capacitação de servidores e membros.</t>
  </si>
  <si>
    <t>Plano de capaçitação aos jurisdicionados.
Relatório de avaliação da execução do plano de capacitação de jurisdicionados.</t>
  </si>
  <si>
    <t xml:space="preserve">Comprovação de práticas inovadoras como EAD, transmissão ao vivo,  cultura de troca de experiências entre instrutores e escolas de contas, atividades educativas que gerem interação, colaboração e criação entre instrutores e os que participam das ações, por exemplo. </t>
  </si>
  <si>
    <t>Plano de capaçitação ao controle social e a conselhos de políticas públicas. 
Relatório de avaliação da execução do plano de capacitação para sociedade e conselhos de políticas públicas.</t>
  </si>
  <si>
    <r>
      <rPr>
        <sz val="12"/>
        <rFont val="Calibri"/>
        <family val="2"/>
      </rPr>
      <t xml:space="preserve">Documentação do </t>
    </r>
    <r>
      <rPr>
        <sz val="12"/>
        <color rgb="FF000000"/>
        <rFont val="Calibri"/>
        <family val="2"/>
      </rPr>
      <t>Plano global de auditorias ou documento semelhante.</t>
    </r>
  </si>
  <si>
    <t>13.1.7.</t>
  </si>
  <si>
    <r>
      <t>Regulamento</t>
    </r>
    <r>
      <rPr>
        <sz val="12"/>
        <color rgb="FF000000"/>
        <rFont val="Calibri"/>
        <family val="2"/>
      </rPr>
      <t>.</t>
    </r>
  </si>
  <si>
    <t>Norma interna que regulamente a quantificação e registro dos resultados e benefícios financeiros. 
Relatório de resultados e benefícios financeiros.</t>
  </si>
  <si>
    <t>Norma interna que regulamente a quantificação e registro dos resultados e benefícios não financeiros. 
Relatório de resultados e benefícios não-financeiros.</t>
  </si>
  <si>
    <t xml:space="preserve">Norma interna que regulamente a quantificação dos resultados e benefícios financeiros  e não financeiros que descreva metodologia de cálculo dos benefícios. </t>
  </si>
  <si>
    <t>mantém banco de dados estruturado das decisões, contendo a descrição dos achados, responsáveis, prazos e benefícios, bem como os processos e decisões a eles vinculados.</t>
  </si>
  <si>
    <t xml:space="preserve">Demonstração de existência de banco de dados das decisões. </t>
  </si>
  <si>
    <t xml:space="preserve">Demonstração da existência do sistema, relatórios e indicadores que permitam o acompanhamento das decisões do Tribunal de Contas, que alcance os pontos delimitados. </t>
  </si>
  <si>
    <t>Demonstração da existência do sistema, relatórios e indicadores que permitam o acompanhamento das decisões do Tribunal de Contas, que alcance os pontos delimitados.</t>
  </si>
  <si>
    <t>Comprovação de ações de cobrança administrativa.</t>
  </si>
  <si>
    <t>Lista de gestores inadimplentes e com contas julgadas irregulares.</t>
  </si>
  <si>
    <t>elabora, mantém atualizada e disponibiliza permanentemente no site a lista de gestores inadimplentes e com contas julgadas irregulares;</t>
  </si>
  <si>
    <t>Ccomprovação de ações de ações junto aos jurisdicionados.</t>
  </si>
  <si>
    <t xml:space="preserve">Se os planos municipais e estaduais de resíduos sólidos atendem aos requisitos mínimos da Política Nacional de Resíduos Sólidos. 
</t>
  </si>
  <si>
    <t xml:space="preserve">Se o jurisdicionado elabora planejamento financeiro visando assegurar a autossuficiência da gestão dos resíduos sólidos urbanos. </t>
  </si>
  <si>
    <t xml:space="preserve">18.1.2. </t>
  </si>
  <si>
    <t>A prestação dos serviços de limpeza urbana e de manejo de resíduos sólidos, bem como se a administração os fiscaliza adequadamente;</t>
  </si>
  <si>
    <t xml:space="preserve">18.1.7. </t>
  </si>
  <si>
    <t xml:space="preserve">Pontuação = 4: todos os critérios são cumpridos
Pontuação = 3: cinco critérios são cumpridos
Pontuação = 2: três critérios são cumpridos
Pontuação = 1: dois critérios são cumpridos
Pontuação = 0: menos de dois critérios são cumpridos </t>
  </si>
  <si>
    <t xml:space="preserve">se são adotadas medidas voltadas à transparência pública e ao controle social na gestão dos resíduos sólidos. </t>
  </si>
  <si>
    <t>se o jurisdicionado adota programas e ações de educação ambiental que promovam a correta destinação e processamento, a não-geração, a redução, a reutilização, a coleta seletiva e a reciclagem de resíduos sólidos;</t>
  </si>
  <si>
    <t xml:space="preserve">Cerificados de cursos ou especialização em áreas relacionadas às atividades de fiscalização e auditoria de recursos hídricos. </t>
  </si>
  <si>
    <t>Fiscalização e auditoria da gestão de recursos hídricos</t>
  </si>
  <si>
    <t>Fiscalização e auditoria da gestão de mobilidade urbana</t>
  </si>
  <si>
    <r>
      <t>Registro de encontros</t>
    </r>
    <r>
      <rPr>
        <b/>
        <sz val="12"/>
        <color rgb="FFFF0000"/>
        <rFont val="Calibri"/>
        <family val="2"/>
      </rPr>
      <t/>
    </r>
  </si>
  <si>
    <t>Demonstração da realização de capacitações em temas específicos da saúde.</t>
  </si>
  <si>
    <t>Amostra de dados coletados e relatório de análise da execução orçamentária e financeira dos fundos de saúde.</t>
  </si>
  <si>
    <t xml:space="preserve">Planejamento das ações de fiscalização na área da saúde. </t>
  </si>
  <si>
    <t>Exame, por amostragem, de processos ou documentação de acompanhamento ou monitoramento.</t>
  </si>
  <si>
    <t>Exame, por amostragem, de processos ou documentação de fiscalização.</t>
  </si>
  <si>
    <t>Notícias, sumários executivos, cartilhas e outras ações de comunicação especialmente na internet.</t>
  </si>
  <si>
    <t>O controle e o acompanhamento dos termos de parceria, dos contratos de gestão e dos convênios firmados cujo objeto seja a terceirização da gestão hospitalar da rede do SUS.</t>
  </si>
  <si>
    <t>fiscaliza as licitações, contratos e convênios relevantes custeados com recursos do SUS;</t>
  </si>
  <si>
    <t>Exame, por amostragem, de processos ou documentação de auditoria da tercerização da gestão hospitalar.</t>
  </si>
  <si>
    <t>Exame, por amostragem, de processos ou documentação de fiscalização. Exemplos: sobre a escala de plantão de profissionais de saúde, a garantia de recursos mínimos para o exercício da medicina, tempo de espera das consultas e procedimentos etc.</t>
  </si>
  <si>
    <t>desenvolve ações de controle visando aprimorar o acesso  da população a serviços médicos na rede pública de saúde.</t>
  </si>
  <si>
    <t>Documentação das capacitações realizadas.</t>
  </si>
  <si>
    <t>Exame, por amostragem, de processos ou documentação de contas de governo.</t>
  </si>
  <si>
    <t>Regulamentos e/ou manuais nas áreas de fiscalização de RPPS.</t>
  </si>
  <si>
    <t>gestão dos recursos orçamentários e financeiros segregados na função "Segurança Pública", destacando as transferências da União, incluindo pessoal, aquisições e contratações;</t>
  </si>
  <si>
    <t>emite parecer prévio contrário à aprovação das contas de governo em caso de não atendimento das regras e/ou limites acima.</t>
  </si>
  <si>
    <t>Plano anual de auditoria ou instrumento equivalente do exercício em curso. 
Regulamentos, cartilhas, eventos de capacitação etc.</t>
  </si>
  <si>
    <t xml:space="preserve">promove orientação e sensibilização dos jurisdicionados acerca da importância e necessidade da efetiva implantação do sistema de controle interno; </t>
  </si>
  <si>
    <t xml:space="preserve">Plano de capacitação dos profissionais de auditoria de TI do exercício em curso.
Registros relacionados à formação, qualificação e experiências no campo profissional (tais como Certificação em Information Technology Infrastructure Library (ITIL), em Certified Information Systems Security Professional (CISSP), exame em Control Objectives for Information and related Technology (CobiT), Microsoft Certified Professional (MCP), Academia SAP, Oracle Certified Associate (OCA), Certified Information Systems Auditor (CISA), Certified Information Security Manager (CISM) etc.). Contratação de consultoria externa.
</t>
  </si>
  <si>
    <t>Comprovação da utilização de técnicas de auditoria assistida por computador (CAAT).</t>
  </si>
  <si>
    <t>22.2</t>
  </si>
  <si>
    <t>22.2.1.</t>
  </si>
  <si>
    <t>22.2.2.</t>
  </si>
  <si>
    <t>22.2.5.</t>
  </si>
  <si>
    <t>22.2.6.</t>
  </si>
  <si>
    <t>ressocialização de presos e egressos do sistema prisional, incluindo a realização da política de educação, capacitação e profissionalização.</t>
  </si>
  <si>
    <t>5.4</t>
  </si>
  <si>
    <t xml:space="preserve">Ato normativo (lei ou norma) que instituiu a unidade com as atribuições respectivas.
Assentamentos funcionais de todos os servidores encarregados da atividade de auditoria. </t>
  </si>
  <si>
    <t xml:space="preserve">Relatório anual de atividades do último exercício do controle interno submetido ao Presidente. </t>
  </si>
  <si>
    <t>5.4.1.</t>
  </si>
  <si>
    <t>5.4.2.</t>
  </si>
  <si>
    <t>5.4.3.</t>
  </si>
  <si>
    <t>5.4.4.</t>
  </si>
  <si>
    <t>5.4.5.</t>
  </si>
  <si>
    <t>5.4.6.</t>
  </si>
  <si>
    <t>5.4.7.</t>
  </si>
  <si>
    <t>QATC 25</t>
  </si>
  <si>
    <t>FISCALIZAÇÃO E AUDITORIA DA TRANSPARÊNCIA E DA OUVIDORIA DOS JURISDICIONADOS</t>
  </si>
  <si>
    <t>25.1</t>
  </si>
  <si>
    <t>25.1.1.</t>
  </si>
  <si>
    <t>25.1.2.</t>
  </si>
  <si>
    <t>25.1.3.</t>
  </si>
  <si>
    <t>25.1.4.</t>
  </si>
  <si>
    <t>24.1.5.</t>
  </si>
  <si>
    <t>24.1.6.</t>
  </si>
  <si>
    <t>25.2</t>
  </si>
  <si>
    <t>Fiscalização e auditoria da Ouvidoria dos jurisdicionados</t>
  </si>
  <si>
    <t>25.2.1.</t>
  </si>
  <si>
    <t>25.2.2.</t>
  </si>
  <si>
    <t>25.2.3.</t>
  </si>
  <si>
    <t>25.2.4.</t>
  </si>
  <si>
    <t>ESTRATÉGIA</t>
  </si>
  <si>
    <t>25.2.5.</t>
  </si>
  <si>
    <t>25.2.6.</t>
  </si>
  <si>
    <t>25.2.7.</t>
  </si>
  <si>
    <t>edita material de orientação ou oferta capacitação com alcance de, no mínimo, 30% dos jurisdicionados sobre o tema transparência</t>
  </si>
  <si>
    <t>25.1.5.</t>
  </si>
  <si>
    <t>fiscaliza se o jurisdicionado disponibiliza seus dados em formato aberto (processáveis por máquina, em formato não proprietário, atualizados e de forma tempestiva);</t>
  </si>
  <si>
    <t>possui planejamento anual de suas atividades e rotinas internas padronizadas;</t>
  </si>
  <si>
    <t>Plano anual, manuais e/ou procedimentos.</t>
  </si>
  <si>
    <t>4.3.8.</t>
  </si>
  <si>
    <t>25.2.8.</t>
  </si>
  <si>
    <t>DOMÍNIO F: FISCALIZAÇÃO E AUDITORIA DA GESTÃO FISCAL, CONTROLE INTERNO, TECNOLOGIA DA INFORMAÇÃO, TRANSPARÊNCIA E OUVIDORIA</t>
  </si>
  <si>
    <t>FISCALIZAÇÃO E AUDITORIA DO CONTROLE INTERNO E TECNOLOGIA DA INFORMAÇÃO DOS JURISDICIONADOS</t>
  </si>
  <si>
    <t>o Tribunal fiscaliza:</t>
  </si>
  <si>
    <t>se é dirigida por ouvidor designado pelo dirigente máximo do Poder ou órgão.</t>
  </si>
  <si>
    <t>se possui estrutura física e de pessoal própria;</t>
  </si>
  <si>
    <t>se possui planejamento anual de suas atividades e rotinas internas padronizadas;</t>
  </si>
  <si>
    <t>se disponibiliza canal de comunicação de denúncias, reclamações, sugestões, solicitações de informações e outras demandas;</t>
  </si>
  <si>
    <t>se disponibiliza canais de acompanhamento das demandas pelos cidadãos;</t>
  </si>
  <si>
    <t>se avalia o resultado de metas e indicadores de desempenho quanto a prazo de atendimento das demandas;</t>
  </si>
  <si>
    <t>se avalia o resultado de metas e indicadores de desempenho quanto à satisfação dos usuários;</t>
  </si>
  <si>
    <t>se divulga e mantém atualizada a Carta de Serviços ao Usuário.</t>
  </si>
  <si>
    <t>dispõe de política de gestão de pessoas alinhada com o item 13 da Resolução Atricon nº 13/2018;</t>
  </si>
  <si>
    <t>divulga e mantém atualizada a Carta de Serviços ao Usuário.</t>
  </si>
  <si>
    <r>
      <t xml:space="preserve">Carta de Serviços ao Usuário em </t>
    </r>
    <r>
      <rPr>
        <i/>
        <sz val="12"/>
        <rFont val="Calibri"/>
        <family val="2"/>
      </rPr>
      <t>link</t>
    </r>
    <r>
      <rPr>
        <sz val="12"/>
        <rFont val="Calibri"/>
        <family val="2"/>
      </rPr>
      <t xml:space="preserve"> específico no site.</t>
    </r>
  </si>
  <si>
    <t xml:space="preserve">disponibilizar as decisões ao público em geral, diretamente e por meio da mídia, bem como aos interessados, dentro de 15 dias após a apreciação/julgamento; </t>
  </si>
  <si>
    <t>10.4.5.</t>
  </si>
  <si>
    <t>Decisões disponibilizadas.</t>
  </si>
  <si>
    <t>10.3.12.</t>
  </si>
  <si>
    <r>
      <t xml:space="preserve">Carta de Serviços em </t>
    </r>
    <r>
      <rPr>
        <i/>
        <sz val="12"/>
        <rFont val="Calibri"/>
        <family val="2"/>
      </rPr>
      <t>link</t>
    </r>
    <r>
      <rPr>
        <sz val="12"/>
        <rFont val="Calibri"/>
        <family val="2"/>
      </rPr>
      <t xml:space="preserve"> específico no site.</t>
    </r>
  </si>
  <si>
    <t>4.1.7.</t>
  </si>
  <si>
    <t>possui sítio oficial e/ou portal da transparência que contemple os critérios com aderência classificada como "essencial", previstos no Apêndice II da Resolução da Atricon 09/2018;</t>
  </si>
  <si>
    <t>possui sítio oficial e/ou portal da transparência que contemple os critérios com aderência classificada como "obrigatória", previstos no Apêndice II da resolução da Atricon 09/2018;</t>
  </si>
  <si>
    <t>possui sítio oficial e/ou portal da transparência que contemple os critérios com aderência classificada como "recomendável", previstos no Apêndice II da resolução da Atricon 09/2018;</t>
  </si>
  <si>
    <t xml:space="preserve">disponibiliza as decisões ao público em geral, diretamente e por meio da mídia, bem como aos interessados, dentro de 15 dias após a apreciação/julgamento; </t>
  </si>
  <si>
    <t xml:space="preserve">Pontuação = 4: todos os critérios são cumpridos
Pontuação = 3: os critérios (1), (2), (3), (5), (10) e (12) são cumpridos
Pontuação = 2: pelo menos os critérios (5), (10) e (12) são cumpridos
Pontuação = 1: cinco critérios são cumpridos
Pontuação = 0: menos de cinco critérios são cumpridos
</t>
  </si>
  <si>
    <t>11.3.13.</t>
  </si>
  <si>
    <t xml:space="preserve">Pontuação = 4: todos os critérios são cumpridos
Pontuação = 3: os critérios (1), (4), (7), (10), (11), (12) e (13) são cumpridos
Pontuação = 2: os critérios (4), (7), (10), (11) e (13) são cumpridos
Pontuação = 1: três critérios são cumpridos
Pontuação = 0: menos de três critérios são cumpridos
</t>
  </si>
  <si>
    <t>12.3.10.</t>
  </si>
  <si>
    <t xml:space="preserve">Pontuação = 4: todos os critérios são cumpridos
Pontuação = 3: os critérios (1), (6), (7), (9) e (10) são cumpridos
Pontuação = 2: os critérios (1), (6), (7) e (10) são cumpridos
Pontuação = 1: dois critérios são cumpridos
Pontuação = 0: menos de dois critérios são cumpridos
</t>
  </si>
  <si>
    <t>fiscaliza a transparência dos jurisdicionados   de acordo com os critérios do APÊNDICE II - RESOLUÇÃO ATRICON 09/2018 - DIRETRIZES 3218 - MATRIZ DE FISCALIZAÇÃO DA TRANSPARÊNCIA ou a partir de outro instrumento ou ferramenta equivalente</t>
  </si>
  <si>
    <t>fiscaliza a transparência do seu próprio sítio oficial e/ou portal de transparência de acordo com os critérios do APÊNDICE II - RESOLUÇÃO ATRICON 09/2018 - DIRETRIZES 3218 - MATRIZ DE FISCALIZAÇÃO DA TRANSPARÊNCIA ou a partir de outro instrumento ou ferramenta equivalente</t>
  </si>
  <si>
    <t>Sim</t>
  </si>
  <si>
    <t>Não</t>
  </si>
  <si>
    <t>NA</t>
  </si>
  <si>
    <t>dispõe de unidade responsável pela gestão de pessoas, a quem compete:
I. seleção e alocação;
II. aprendizagem e desenvolvimento profissional;
]III. política de bem-estar;
IV. gestão do desempenho;
V. cadastro de servidores;
VI. folha de pagamentos.</t>
  </si>
  <si>
    <t xml:space="preserve">a documentação (papeis de trabalho) é suficientemente detalhada para permitir que um auditor, sem nenhum contato prévio com a auditoria, entenda, com base nela, os seguintes aspectos: 
I. a relação entre o objeto, os critérios, o escopo da auditoria, a avaliação de riscos, a estratégia e o plano de auditoria, e a natureza, período e extensão dos resultados dos procedimentos executados; 
II. as evidências de auditoria obtidas para respaldar a conclusão, parecer ou relatório do auditor; 
III. a linha de raciocínio sobre todos os assuntos significativos, além das respectivas conclusões.
</t>
  </si>
  <si>
    <t>durante os últimos cinco anos, o TC emitiu relatórios abrangendo, pelo menos, três dos seguintes setores/áreas: 
I. segurança; 
II. educação;
III. meio ambiente;
IV. Saúde; 
V. infraestrutura; 
VI. previdência social; 
VII. desenvolvimento econômico; 
VIII. receitas; 
IX. finanças públicas.</t>
  </si>
  <si>
    <t>ao selecionar as questões de auditoria, o TC considera:
I. que elas sejam significativas no tocante à sua relevância financeira, social e/ou política;
II. que elas sejam auditáveis; 
III. os impactos esperados da auditoria, tendo como foco melhorar o desempenho das intervenções, programas e instituições.</t>
  </si>
  <si>
    <t xml:space="preserve">o relatório contém:
I. título;
II. destinatário;
III. parágrafo introdutório identificando a entidade auditada;
IV. identificação das demonstrações auditadas;
V. seção com o título "Responsabilidade da Administração pelas Demonstrações Financeiras";
VI. seção com o título "Responsabilidade do Auditor" contendo declaração delimitando a responsabilidade do auditor;
VII. seção denominada "Opinião", na qual informe se esta é modificada ou não modificada, conforme NBASP 200;
VIII. data em que o auditor obteve evidência suficiente e apropriada para fundamentar sua opinião;
IX. assinatura. </t>
  </si>
  <si>
    <t xml:space="preserve">Pontuação = 4: todos os critérios são cumpridos
Pontuação = 3: pelo menos os critérios (1) e o (2)  são cumpridos
Pontuação = 2: dois critérios são cumpridos
Pontuação = 1: um critério é cumprido
Pontuação = 0: nenhum critério é cumprido
</t>
  </si>
  <si>
    <t>INDICADOR</t>
  </si>
  <si>
    <t>Pós Controle de Qualidade (TC)</t>
  </si>
  <si>
    <t>Garantia de Qualidade (ATRICON)</t>
  </si>
  <si>
    <t xml:space="preserve">QATC-1 </t>
  </si>
  <si>
    <t xml:space="preserve">QATC-2 </t>
  </si>
  <si>
    <t xml:space="preserve">QATC-3 </t>
  </si>
  <si>
    <t>QATC-4</t>
  </si>
  <si>
    <t xml:space="preserve">QATC-5 </t>
  </si>
  <si>
    <t xml:space="preserve">QATC-6 </t>
  </si>
  <si>
    <t>QATC-7</t>
  </si>
  <si>
    <t>QATC-8</t>
  </si>
  <si>
    <t xml:space="preserve">QATC-9 </t>
  </si>
  <si>
    <t xml:space="preserve">QATC-10 </t>
  </si>
  <si>
    <t>QATC-11</t>
  </si>
  <si>
    <t xml:space="preserve">QATC-12 </t>
  </si>
  <si>
    <t xml:space="preserve">QATC-13 </t>
  </si>
  <si>
    <t xml:space="preserve">QATC-14 </t>
  </si>
  <si>
    <t xml:space="preserve">QATC-15 </t>
  </si>
  <si>
    <t xml:space="preserve">QATC-16 </t>
  </si>
  <si>
    <t xml:space="preserve">QATC-17 </t>
  </si>
  <si>
    <t xml:space="preserve">QATC-18 </t>
  </si>
  <si>
    <t xml:space="preserve">QATC-19 </t>
  </si>
  <si>
    <t xml:space="preserve">QATC-20 </t>
  </si>
  <si>
    <t>QATC-21</t>
  </si>
  <si>
    <t xml:space="preserve">QATC-22 </t>
  </si>
  <si>
    <t xml:space="preserve">QATC-23 </t>
  </si>
  <si>
    <t>QATC-24</t>
  </si>
  <si>
    <t>Planos de Ação</t>
  </si>
  <si>
    <t>QATC-25</t>
  </si>
  <si>
    <t>1. APURAÇÃO DOS RESULTADOS</t>
  </si>
  <si>
    <t>Quantidade</t>
  </si>
  <si>
    <t>Percentual</t>
  </si>
  <si>
    <t>Total</t>
  </si>
  <si>
    <t>2. RESULTADO GERAL</t>
  </si>
  <si>
    <r>
      <t xml:space="preserve">Pontuação Máxima a ser obtida
</t>
    </r>
    <r>
      <rPr>
        <sz val="10"/>
        <rFont val="Arial"/>
        <family val="2"/>
      </rPr>
      <t>*Total: (27*4) = 
* Desconsiderado 4 dimensões não aplicável = - 16 pontos</t>
    </r>
  </si>
  <si>
    <r>
      <t xml:space="preserve">Pontuação Alcançada pelo TCE - RO
</t>
    </r>
    <r>
      <rPr>
        <sz val="10"/>
        <rFont val="Arial"/>
        <family val="2"/>
      </rPr>
      <t>- b -</t>
    </r>
  </si>
  <si>
    <r>
      <t xml:space="preserve">Nota Geral:
</t>
    </r>
    <r>
      <rPr>
        <sz val="11"/>
        <color indexed="22"/>
        <rFont val="Arial"/>
        <family val="2"/>
      </rPr>
      <t>(b\a)</t>
    </r>
  </si>
  <si>
    <t>Pontuação 2019</t>
  </si>
  <si>
    <t>Comissão de Avaliação (TC)</t>
  </si>
  <si>
    <t>QATC-1</t>
  </si>
  <si>
    <t>QATC-2</t>
  </si>
  <si>
    <t>QATC-3</t>
  </si>
  <si>
    <t>QATC- 4</t>
  </si>
  <si>
    <t>QATC- 5</t>
  </si>
  <si>
    <t>QATC- 6</t>
  </si>
  <si>
    <t>QATC- 7</t>
  </si>
  <si>
    <t>8,4</t>
  </si>
  <si>
    <t>QATC-9</t>
  </si>
  <si>
    <t>QATC-10</t>
  </si>
  <si>
    <t>QATC- 14</t>
  </si>
  <si>
    <t>QATC-15</t>
  </si>
  <si>
    <t>QATC-16</t>
  </si>
  <si>
    <t>QATC-17</t>
  </si>
  <si>
    <t>QATC-18</t>
  </si>
  <si>
    <t>QATC-19</t>
  </si>
  <si>
    <t>QATC-20</t>
  </si>
  <si>
    <t>QATC-22</t>
  </si>
  <si>
    <t>SELECIONE O TRIBUNAL</t>
  </si>
  <si>
    <t>Tribunal de Contas da União</t>
  </si>
  <si>
    <t>Tribunal de Contas do Acre</t>
  </si>
  <si>
    <t>Tribunal de Contas de Alagoas</t>
  </si>
  <si>
    <t>Tribunal de Contas do Amazonas</t>
  </si>
  <si>
    <t>Tribunal de Contas do Amapá</t>
  </si>
  <si>
    <t>Tribunal de Contas dos Municípios da Bahia</t>
  </si>
  <si>
    <t>Tribunal de Contas da Bahia</t>
  </si>
  <si>
    <t>Tribunal de Contas dos Municípios do Ceará</t>
  </si>
  <si>
    <t>Tribunal de Contas do Ceará</t>
  </si>
  <si>
    <t>Tribunal de Contas do Distrito Federal</t>
  </si>
  <si>
    <t>Tribunal de Contas do Espírito Santo</t>
  </si>
  <si>
    <t>Tribunal de Contas dos Municípios do Estado de Goiás</t>
  </si>
  <si>
    <t>Tribunal de Contas de Goiás</t>
  </si>
  <si>
    <t>Tribunal de Contas do Maranhão</t>
  </si>
  <si>
    <t>Tribunal de Contas de Minas Gerais</t>
  </si>
  <si>
    <t>Tribunal de Contas do Mato Grosso do Sul</t>
  </si>
  <si>
    <t>Tribunal de Contas do Mato Grosso</t>
  </si>
  <si>
    <t>Tribunal de Contas dos Municípios do Pará</t>
  </si>
  <si>
    <t>Tribunal de Contas do Pará</t>
  </si>
  <si>
    <t>Tribunal de Contas da Paraíba</t>
  </si>
  <si>
    <t>Tribunal de Contas de Pernambuco</t>
  </si>
  <si>
    <t>Tribunal de Contas do Piauí</t>
  </si>
  <si>
    <t>Tribunal de Contas do Paraná</t>
  </si>
  <si>
    <t>Tribunal de Contas do Rio de Janeiro</t>
  </si>
  <si>
    <t>Tribunal de Contas do Município do Rio de Janeiro</t>
  </si>
  <si>
    <t>Tribunal de Contas do Rio Grande do Norte</t>
  </si>
  <si>
    <t>Tribunal de Contas de Rondônia</t>
  </si>
  <si>
    <t>Tribunal de Contas de Roraima</t>
  </si>
  <si>
    <t>Tribunal de Contas do Rio Grande do Sul</t>
  </si>
  <si>
    <t>Tribunal de Contas de Santa Catarina</t>
  </si>
  <si>
    <t>Tribunal de Contas de Sergipe</t>
  </si>
  <si>
    <t>Tribunal de Contas de São Paulo</t>
  </si>
  <si>
    <t>Tribunal de Contas do Município de São Paulo</t>
  </si>
  <si>
    <t>Tribunal de Contas do Tocantins</t>
  </si>
  <si>
    <t>RESUMO POR QATC</t>
  </si>
  <si>
    <t>Resultado Geral</t>
  </si>
  <si>
    <t>Total máximo de Pontos possíveis:</t>
  </si>
  <si>
    <t>Pontos Obtidos</t>
  </si>
  <si>
    <t>Índice alcançado (%)</t>
  </si>
  <si>
    <t>Número
do Critério</t>
  </si>
  <si>
    <t>Critério de avaliação</t>
  </si>
  <si>
    <t>Exemplos de evidências</t>
  </si>
  <si>
    <t>Unidade Responsável</t>
  </si>
  <si>
    <t>O TC atende (Sim ou Não)</t>
  </si>
  <si>
    <t xml:space="preserve">Justificativas ou comentários </t>
  </si>
  <si>
    <t>O TC atende 
(Sim ou Não)</t>
  </si>
  <si>
    <t xml:space="preserve">
Justificativa
</t>
  </si>
  <si>
    <t xml:space="preserve"> Comissão de Controle de Qualidade (TC)</t>
  </si>
  <si>
    <t>Comissão de Coordenação Geral 
(em caso de recurso)</t>
  </si>
  <si>
    <t>Pontuação 
pós Recurso</t>
  </si>
  <si>
    <t>Síntese de recurso apresentado</t>
  </si>
  <si>
    <t>Síntese da conclusão da CCG sobre o recurso</t>
  </si>
  <si>
    <t>Pontução Final</t>
  </si>
  <si>
    <t>22.2.3.</t>
  </si>
  <si>
    <t>22.2.4.</t>
  </si>
  <si>
    <t>NÃO AVALIADO</t>
  </si>
  <si>
    <t>Comissão de Garantia de Qualidade (ATRICON)</t>
  </si>
  <si>
    <t>16.1.1</t>
  </si>
  <si>
    <t>16.1.2</t>
  </si>
  <si>
    <t>16.1.3</t>
  </si>
  <si>
    <t>16.1.4</t>
  </si>
  <si>
    <t>16.1.5</t>
  </si>
  <si>
    <t>16.1.6</t>
  </si>
  <si>
    <t xml:space="preserve">
Pontuação = 4: todos os critérios são cumpridos
Pontuação = 3: quatro critérios são cumpridos
Pontuação = 2: três critérios são cumpridos
Pontuação = 1: dois critérios são cumpridos
Pontuação = 0: menos de dois critérios são cumpridos
</t>
  </si>
  <si>
    <r>
      <rPr>
        <sz val="12"/>
        <color theme="4"/>
        <rFont val="Calibri"/>
        <family val="2"/>
      </rPr>
      <t xml:space="preserve">
</t>
    </r>
    <r>
      <rPr>
        <sz val="12"/>
        <rFont val="Calibri"/>
        <family val="2"/>
      </rPr>
      <t>Pontuação = 4: todos os critérios são cumpridos
Pontuação = 3: quatro critérios são cumpridos
Pontuação = 2: três critérios são cumpridos
Pontuação = 1: dois critérios são cumpridos
Pontuação = 0: menos de dois critérios são cumpridos</t>
    </r>
    <r>
      <rPr>
        <sz val="12"/>
        <color theme="4"/>
        <rFont val="Calibri"/>
        <family val="2"/>
      </rPr>
      <t xml:space="preserve">
</t>
    </r>
  </si>
  <si>
    <t>Pontuação = 4: o critério (1), (4) e (5) são cumpridos
Pontuação = 3: o critério (2), (4) e (5) são cumpridos
Pontuação = 2: o critério (3), (4) e (5) são cumpridos 
Pontuação = 1: os critérios (4) e (5) são cumpridos
Pontuação = 0: os critérios (4) ou (5) não são cumpridos</t>
  </si>
  <si>
    <r>
      <t xml:space="preserve">Pontuação = 4: todos os critérios são cumpridos
Pontuação = 3: os critérios (1), (2) e (4) são cumpridos
Pontuação = 2: os critérios (1), (2) e (5) são cumpridos
Pontuação = 1: os critérios (1) e (2) são cumpridos
</t>
    </r>
    <r>
      <rPr>
        <sz val="12"/>
        <rFont val="Calibri"/>
        <family val="2"/>
      </rPr>
      <t>Pontuação = 0: os critérios (1) e (2) não são cumpridos</t>
    </r>
  </si>
  <si>
    <t xml:space="preserve">
Pontuação = 4: todos os critérios são cumpridos
Pontuação = 3: os critérios (1), (2), (3) e (5) são cumpridos
Pontuação = 2: os critérios (1), (2) e (5) são cumpridos
Pontuação = 1:  os critérios (1) e (2)  são cumpridos
Pontuação = 0:  os critérios (1) e (2)  não são cumpridos</t>
  </si>
  <si>
    <r>
      <t>Pontuação = 4: todos os critérios são cumpridos,
Pontuação = 3: pelo menos os critérios (1) e (3) são cumpridos,
Pontuação = 2: pelo menos o critério (1) ou (3) é cumprido,
Pontuação = 1:</t>
    </r>
    <r>
      <rPr>
        <sz val="12"/>
        <rFont val="Calibri"/>
        <family val="2"/>
      </rPr>
      <t xml:space="preserve"> apenas </t>
    </r>
    <r>
      <rPr>
        <sz val="12"/>
        <color rgb="FF000000"/>
        <rFont val="Calibri"/>
        <family val="2"/>
      </rPr>
      <t xml:space="preserve">o critério (2) é cumprido
</t>
    </r>
    <r>
      <rPr>
        <sz val="12"/>
        <rFont val="Calibri"/>
        <family val="2"/>
      </rPr>
      <t>Pontuação = 0: os critérios (1), (2) e (3) não são cumpridos.</t>
    </r>
  </si>
  <si>
    <t xml:space="preserve">Pontuação = 4: o critério (1) é cumprido 
Pontuação = 3: o critério (2) é cumprido 
Pontuação = 2: o critério (3) é cumprido 
Pontuação = 1: o critério (4) é cumprido 
Pontuação = 0: nenhum critério é cumprido
</t>
  </si>
  <si>
    <t xml:space="preserve">Pontuação = 4: todos os critérios são cumpridos
Pontuação = 3: os critérios (1) e (2) são cumpridos
Pontuação = 2: pelo menos os critérios (1) e (3) são cumpridos
Pontuação = 1: pelo menos o critério (1) é cumprido
Pontuação = 0: o critério  (1 ) não é cumprido 
</t>
  </si>
  <si>
    <t>DOMINIOS</t>
  </si>
  <si>
    <t>A</t>
  </si>
  <si>
    <t>B</t>
  </si>
  <si>
    <t>C</t>
  </si>
  <si>
    <t>D</t>
  </si>
  <si>
    <t>E</t>
  </si>
  <si>
    <t>F</t>
  </si>
  <si>
    <t>Seleção</t>
  </si>
  <si>
    <t>Nota Controle de Qualidade (TC)</t>
  </si>
  <si>
    <t>Selecionados</t>
  </si>
  <si>
    <t>CRITÉRIO</t>
  </si>
  <si>
    <t>SELEÇÃO DA AMOSTRA</t>
  </si>
  <si>
    <t>Comissão de Controle de Qualidade (TC)</t>
  </si>
  <si>
    <t>Pontuação Comissão de Controle de Qualidade
(TC)</t>
  </si>
  <si>
    <t>Pontuação Comissão de Garantia de qualidade
(ATRICON)</t>
  </si>
  <si>
    <t>Pontos considerados (retirado "Não Avaliado")</t>
  </si>
  <si>
    <t>Art.2º I e II (AUTOMÁTICO)</t>
  </si>
  <si>
    <t>Art. 2º III (AMOSTRA)
(Nas células em amarelo os QATC selecionáveis )</t>
  </si>
  <si>
    <t>Resultado final da avaliação (ATRICON)</t>
  </si>
  <si>
    <t>0 - As práticas avaliadas não existem ou não funcionam</t>
  </si>
  <si>
    <t>DEFINIÇÃO DOS NÍVEIS DE DESEMPENHO DO TRIBUNAL DE CONTAS
 (PONTUAÇÃO)</t>
  </si>
  <si>
    <t>1 - Nível de Base: As práticas avaliadas ainda são insatisfatórias</t>
  </si>
  <si>
    <t>2 - Nível de Desenvolvimento: As práticas avaliadas ainda não são satisfatórias, mas existem indicativos concretos do seu aperfeiçoamento</t>
  </si>
  <si>
    <t>3 - Nível Estabelecido: O Tribunal tem uma atuação satisfatória, dispõe de bons mecanismos para a garantia da regular aplicação dos recursos públicos</t>
  </si>
  <si>
    <t>4 - Nível Gerenciado (de excelência): O Tribunal de Contas esta devidamente estruturado e cumprindo adequadamente a sua missão constitucional</t>
  </si>
  <si>
    <t>AVALIAÇÃO 2019</t>
  </si>
  <si>
    <t>Pontuação pós Controle de Qualidade
 (TC)</t>
  </si>
  <si>
    <t>Pontuação pós Garantia de qualidade (ATRICON)</t>
  </si>
  <si>
    <t>formula normas de auditoria compatíveis com a NBASP 400 ou adotou a Diretriz da Auditoria de Conformidade (ISSAI 4100) como suas normas oficiais;</t>
  </si>
  <si>
    <t>o relatório da auditoria apresenta os seguintes elementos:
I. título;
II. destinatário;
III. escopo da auditoria, incluindo o período abrangido;
IV. identificação ou descrição do objeto;
V.critérios identificados;
VI. identificação das normas de auditoria aplicadas na execução do trabalho;
VII. resumo do trabalho executado;
VIII. achados;
IX. conclusão /parecer
X. respostas da entidade auditada (conforme o caso);
XI. recomendações (conforme o caso);
XII. data do relatório;
XIII. assinatura.</t>
  </si>
  <si>
    <t>no TCU, um Ministro e, no demais TCs, um Conselheiro, todos de livre escolha do Chefe do Poder Executivo.</t>
  </si>
  <si>
    <t>a adequação dos quantitativos dos serviços contratados e pagos às medições e de memórias de cálculo;</t>
  </si>
  <si>
    <t xml:space="preserve"> Diplomas e/ou certificados de participação em cursos de auditorias de obras públicas ou eventos do Ibraop (Enaop, Sinaop).</t>
  </si>
  <si>
    <t>PLANILHA DE AVALIAÇÃO DOS TC's
(MMD-TC-ATRICON)
versão 6.0 de 26-06-2019-1</t>
  </si>
  <si>
    <t>Diretoria de Gestão de Pessoas</t>
  </si>
  <si>
    <t xml:space="preserve">Inciso II do art. 8º da Lei Complementar n. 102, de 17/01/2008 - Lei Orgânica do Tribunal de Contas do Estado de Minas Gerais (vide pasta de evidências).
Inciso II do § 1º, do art. 78 da Constituição do Estado de Minas Gerais (vide pasta de evidências). </t>
  </si>
  <si>
    <t xml:space="preserve">Alínea "a" do inciso I, do art. 8º da Lei Complementar n. 102, de 17/01/2008 - Lei Orgânica do Tribunal de Contas do Estado de Minas Gerais (vide pasta de evidências).
Inciso XXIII do art. 90 e alínea "a" do inciso XXIII, do art. 62 da Constituição do Estado de Minas Gerais  (vide pasta de evidências). </t>
  </si>
  <si>
    <t>Art. 8º,inciso I, alinea 'b' da Lei Complementar nº 102/2008 Lei Orgãnica do TCEMG combinado com art.62, inciso XXIII, art. 78, § 3º e art 90, inciso XXIII da Constituição do Estado de Minas Gerais.</t>
  </si>
  <si>
    <t xml:space="preserve">Alínea "c" do inciso I, do art. 8º da Lei Complementar n. 102, de 17/01/2008 - Lei Orgânica do Tribunal de Contas do Estado de Minas Gerais (vide pasta de evidências).
Art. 78, § 3º da Constituição do Estado de Minas Gerais  (vide pasta de evidências). </t>
  </si>
  <si>
    <t xml:space="preserve">Lei Complementar Estadual n.º 102/2008 (Lei Orgânica do Tribunal de Contas do Estado de Minas Gerais), art. 24   e Resolução 12/2008 (Regimento Interno do Tribunal de Contas do Estado de Minas Gerais), art. 49 </t>
  </si>
  <si>
    <t>Os Gabinetes dos Conselheiros Substitutos e os seus servidores estão situados no 1º subsolo do Edifício Sede com gabinetes individualizados para cada Conselheiro Substituto</t>
  </si>
  <si>
    <t xml:space="preserve">Lei Complementar Estadual n.º 102/2008 (Lei Orgânica do Tribunal de Contas do Estado de Minas Gerais) – art. 27, IV –  e Regimento Interno do Tribunal de Contas do Estado de Minas Gerais – art. 30 e art. 54, IV </t>
  </si>
  <si>
    <t>Constituição Estadual, art. 77, §4º e 5º; Lei Complementar 102/2008, Capítulo V (Lei Orgânica do TCEMG).</t>
  </si>
  <si>
    <t>O  Ministério Público e seus servidores ocupam o 3º andar do Edifício Sede com gabinetes individualizados para cada Procurador e secretaria própria que atende a todos os gabinetes</t>
  </si>
  <si>
    <t>Constituição Estadual, art. 77, §4º; Resoluções editadas pelo Ministério Público junto ao Tribunal de Contas.</t>
  </si>
  <si>
    <t>Art. 31 da Lei Complementar 102/2008 - Lei Orgânica do TCEMG. Lista Triplice e os ato de nomeação</t>
  </si>
  <si>
    <t>..\Evidências\Domínio A\QATC 01\1.1 Ministros e Conselheiros\1.1.1</t>
  </si>
  <si>
    <t>..\Evidências\Domínio A\QATC 01\1.1 Ministros e Conselheiros\1.1.2</t>
  </si>
  <si>
    <t>..\Evidências\Domínio A\QATC 01\1.1 Ministros e Conselheiros\1.1.3</t>
  </si>
  <si>
    <t>..\Evidências\Domínio A\QATC 01\1.1 Ministros e Conselheiros\1.1.4</t>
  </si>
  <si>
    <t>..\Evidências\Domínio A\QATC 01\1.2 Ministros e Conselheiros Substitutos\1.2.1</t>
  </si>
  <si>
    <t>..\Evidências\Domínio A\QATC 01\1.2 Ministros e Conselheiros Substitutos\1.2.2</t>
  </si>
  <si>
    <t>..\Evidências\Domínio A\QATC 01\1.2 Ministros e Conselheiros Substitutos\1.2.3</t>
  </si>
  <si>
    <t>Os processos são distribuídos de forma equânime aos Conselheiros Substitutos, excetos os de competência originária do Pleno</t>
  </si>
  <si>
    <t>..\Evidências\Domínio A\QATC 01\1.2 Ministros e Conselheiros Substitutos\1.2.6</t>
  </si>
  <si>
    <t>..\Evidências\Domínio A\QATC 01\1.3 Ministério Público de Contas\1.3.1</t>
  </si>
  <si>
    <t>..\Evidências\Domínio A\QATC 01\1.3 Ministério Público de Contas\1.3.2</t>
  </si>
  <si>
    <t>..\Evidências\Domínio A\QATC 01\1.3 Ministério Público de Contas\1.3.3</t>
  </si>
  <si>
    <t>..\Evidências\Domínio A\QATC 01\1.3 Ministério Público de Contas\1.3.4</t>
  </si>
  <si>
    <t>Diretoria de Gestão Estratégica e Inovação</t>
  </si>
  <si>
    <t>Diretoria de Finanças</t>
  </si>
  <si>
    <t>O tribunal definiu em normativo sua cadeia de valor, apontando os macroprocessos; tambem em resolução, definido o desenho organizacional com as atribuições de cada unidade. Os processos de trabalho foram desenhados e disponibilizados para consulta.</t>
  </si>
  <si>
    <t>..\Evidências\Domínio B\QATC 2\2.1 Alta Administração\2.1.1</t>
  </si>
  <si>
    <t>Resolução 08/2017 implantou o sistema de planejamento e gestão estratégica do TCE; por portaria, foi constituído o Comitê de Gestão  Estratégica, como instância de governança.</t>
  </si>
  <si>
    <t>..\Evidências\Domínio B\QATC 2\2.1 Alta Administração\2.1.2</t>
  </si>
  <si>
    <t>A Diretoria de Finanças observa a ordem cronológica nas datas de exigibilidade dos pagamentos aos fornecedores do Tribunal de Contas.</t>
  </si>
  <si>
    <t>..\Evidências\Domínio B\QATC 2\2.1 Alta Administração\2.1.5</t>
  </si>
  <si>
    <t>Coordenadora de Aquisição de Bens e Serviços - CABS</t>
  </si>
  <si>
    <t xml:space="preserve">O Tribunal, apesar de não possuir normativo próprio, cumpre, em suas contratações, o disposto na Lei Complementar 123/06, elaborando editais que possuem participação restrita às microempresas - ME. e empresas de pequeno porte - EPP ou equiparadas do ramo, nos termos do artigo 48, I, da Lei Complementar 123, de 14/12/2006. Como exemplo de editais exclusivos de ME e EPP temos: a)  pregão eletrônico n. 23/2018 (Aquisição de licenças de softwares com manutenção/atualização, conforme especificações constantes do Termo de Referência, Anexo I); b) pregão eletrônico n. 25/2018 (Registro de Preços para futura e eventual contratação de empresa especializada na prestação de serviços de motoboy, com fornecimento de mão de obra, motocicleta, combustível e todos os equipamentos necessários à prestação do serviço, conforme condições e especificações estabelecidas no Termo de Referência, Anexo I); e c) pregão eletrônico n. 28/2018 (Contratação de Microempresa - ME, Empresa de Pequeno Porte - EPP ou equiparada para fornecimento e instalação de 400 m² (quatrocentos metros quadrados) de carpete, incluídos os serviços de retirada do carpete existente, com fornecimento de materiais, ferramentas e mão de obra especializada, pelo regime de empreitada por preço global, conforme especificações técnicas do Termo de Referência, Anexo I do Edital).
</t>
  </si>
  <si>
    <t>..\Evidências\Domínio B\QATC 2\2.1 Alta Administração\2.1.6</t>
  </si>
  <si>
    <t>Secretaria da Corregedoria</t>
  </si>
  <si>
    <t xml:space="preserve">Plano Anual/2019 estabelece Indicadores da Área (Descrição do Indicador, Meta, Prazo, Matriz de Risco), Projetos/Ações Estratégicos (Finalidade, Objetivo, Prazo, Matriz de Risco), Ações Setorias (Ação, Finalidade, Entregas, Prazo, Matriz de Risco) </t>
  </si>
  <si>
    <t>..\Evidências\Domínio B\QATC 2\2.2 Corregedoria\2.2.1</t>
  </si>
  <si>
    <t xml:space="preserve">Res. n. 9/2014 dispõe sobre Plano Anual de Correição Ordinária. Art. 9º da Res. n. 2/2019. Plano Anual de Correição Ordinária. Documentos comprobatórios relativos às Correições realizadas.    </t>
  </si>
  <si>
    <t>..\Evidências\Domínio B\QATC 2\2.2 Corregedoria\2.2.2</t>
  </si>
  <si>
    <t>..\Evidências\Domínio B\QATC 2\2.2 Corregedoria\2.2.3</t>
  </si>
  <si>
    <t xml:space="preserve">Os documentos relativos aos procedimentos correcionais que tratam de eventuais denúncias e respectivas penalidades foram organizados em pastas individualizadas e encontram-se sob a guarda da Secretaria da Corregedoria , as quais poderão ser apresentadas na reunião do MMD.     </t>
  </si>
  <si>
    <t>..\Evidências\Domínio B\QATC 2\2.2 Corregedoria\2.2.4</t>
  </si>
  <si>
    <t xml:space="preserve">Relatório de Atividades da Corregedoria/2018. Matéria Extrapauta, DOC de 07/01/2019, fl.08.      </t>
  </si>
  <si>
    <t>..\Evidências\Domínio B\QATC 2\2.2 Corregedoria\2.2.5</t>
  </si>
  <si>
    <r>
      <t>S</t>
    </r>
    <r>
      <rPr>
        <sz val="10"/>
        <color rgb="FF000000"/>
        <rFont val="Tahoma"/>
        <family val="2"/>
      </rPr>
      <t xml:space="preserve">ervidores lotados na Sec. da Corregedoria (03- cargo de Oficial de Controle Externo, 03- cargo de Analista de Controle Externo).   </t>
    </r>
  </si>
  <si>
    <t>Secretaria do Pleno e 1ª e 2ª Câmaras</t>
  </si>
  <si>
    <t>..\Evidências\Domínio B\QATC 2\2.3 Gestão da ética\2.3.3</t>
  </si>
  <si>
    <t xml:space="preserve">Res. n. 14, de 11/9/2013, aprova o Código de Ética dos Servidores.   </t>
  </si>
  <si>
    <t>..\Evidências\Domínio B\QATC 2\2.3 Gestão da ética\2.3.4</t>
  </si>
  <si>
    <t xml:space="preserve">Publicações na intranet sobre a campanha "Ser Ético". Cartilha Ética no Tribunal. </t>
  </si>
  <si>
    <t>..\Evidências\Domínio B\QATC 2\2.3 Gestão da ética\2.3.5</t>
  </si>
  <si>
    <t>Decisão sobre o PAD n. 02/2018, publicada no DOC de 10/1/19, fl. 10/12.  Ato/Pres. n. 01/2019-Aplicação de Pena, publiacado no DOC de 14/01/19, fl. 05. Decisão Recurso Administrativo n. 1058726, publicada no DOC de 8/3/19, fl. 5.</t>
  </si>
  <si>
    <t>..\Evidências\Domínio B\QATC 2\2.3 Gestão da ética\2.3.6</t>
  </si>
  <si>
    <t xml:space="preserve">Declarações de Confirmação de Independência. </t>
  </si>
  <si>
    <t>..\Evidências\Domínio B\QATC 2\2.3 Gestão da ética\2.3.7</t>
  </si>
  <si>
    <t>Conforme consta do relatorio de status do projeto, o Plano atual abarcou várias ações de envolvimento da alta administração, culminando com a aprovação em plenário. A atual composição do Comitê Estratégico tambem favorece o acompnhamento e a nova formulação, pois contempla os conselheiros da linha sucessória.. Outras  ações serão desenhadas para ouvir todos na nova formulação estratégica.</t>
  </si>
  <si>
    <t>..\Evidências\Domínio B\QATC 3\3.1 Processo de Planejamento Estratégico\3.1.1</t>
  </si>
  <si>
    <t>O Tribunal definiu em resolução o rito para elaboração e monitoramento do Plano Estratégico</t>
  </si>
  <si>
    <t>..\Evidências\Domínio B\QATC 3\3.1 Processo de Planejamento Estratégico\3.1.2</t>
  </si>
  <si>
    <t>Desde a elaboração do 1º Plano, para o periodo 2004-2008, não houve lapsos.</t>
  </si>
  <si>
    <t>..\Evidências\Domínio B\QATC 3\3.1 Processo de Planejamento Estratégico\3.1.5</t>
  </si>
  <si>
    <t>O atual Plano e os anteriores estão diponiveis no portal da transparência do TCE.</t>
  </si>
  <si>
    <t>..\Evidências\Domínio B\QATC 3\3.1 Processo de Planejamento Estratégico\3.1.6</t>
  </si>
  <si>
    <t>..\Evidências\Domínio B\QATC 3\3.1 Processo de Planejamento Estratégico\3.1.7</t>
  </si>
  <si>
    <t>Objetivos estratégicos foram desdobrados logo após conclusão da formulação. A partir de 2017, passa</t>
  </si>
  <si>
    <t>..\Evidências\Domínio B\QATC 3\3.2 Execução e monitoramento do plano estratégico\3.2.1</t>
  </si>
  <si>
    <t>Plano de Gestão, Planos Anuais e Portfólio de Projetos Estratégicos são instrumentos de gestão estratégica de fato.</t>
  </si>
  <si>
    <t>..\Evidências\Domínio B\QATC 3\3.2 Execução e monitoramento do plano estratégico\3.2.2</t>
  </si>
  <si>
    <t>Constantes ações de divulgação na intranet; Reunião Anual de avaliação da estratégia aberta aos servidores</t>
  </si>
  <si>
    <t>..\Evidências\Domínio B\QATC 3\3.2 Execução e monitoramento do plano estratégico\3.2.3</t>
  </si>
  <si>
    <t xml:space="preserve">Capacitação anual em gestão de projetos, estratégia, gestão por processos </t>
  </si>
  <si>
    <t>..\Evidências\Domínio B\QATC 3\3.2 Execução e monitoramento do plano estratégico\3.2.4</t>
  </si>
  <si>
    <t>Reuniões de Avaliação da Estratégia realizadas periodicamente, conforme disposto na resolução 08/2017</t>
  </si>
  <si>
    <t>..\Evidências\Domínio B\QATC 3\3.2 Execução e monitoramento do plano estratégico\3.2.6</t>
  </si>
  <si>
    <t>..\Evidências\Domínio B\QATC 3\3.2 Execução e monitoramento do plano estratégico\3.2.7</t>
  </si>
  <si>
    <t>sim</t>
  </si>
  <si>
    <t>portaria nº 48/2017 e reuniões conforme agenda, assim como e-mails discutindo as propostas</t>
  </si>
  <si>
    <t xml:space="preserve">..\Evidências\Domínio B\QATC 3\3.3 Gestão de Tecnologia da Informação e Comunicação\3.3.1\agenda comite gestor.doc
"\\egito\MMD_QATC - 2019\Evidências\Domínio B\QATC 3\3.3 Gestão de Tecnologia da Informação e Comunicação\3.3.1\comitê gestor.pdf"
</t>
  </si>
  <si>
    <t>planilha de aquisições aprovada pela presidência e e-mail com a planilha (na arquivo de evidências)</t>
  </si>
  <si>
    <t xml:space="preserve">..\Evidências\Domínio B\QATC 3\3.3 Gestão de Tecnologia da Informação e Comunicação\3.3.2\Planilha para Investimentos 2018 (002) xlsx.msg  
"\\egito\MMD_QATC - 2019\Evidências\Domínio B\QATC 3\3.3 Gestão de Tecnologia da Informação e Comunicação\3.3.2\Planilha para Investimentos 2018 atualizada - sem valor.xlsx"
</t>
  </si>
  <si>
    <t>projeto 42 - plano de segurança da informação</t>
  </si>
  <si>
    <t>..\Evidências\Domínio B\QATC 3\3.3 Gestão de Tecnologia da Informação e Comunicação\3.3.3\Termo Encerramento - Projeto 42 Plano de Segurança da Informação.pdf 
"\\egito\MMD_QATC - 2019\Evidências\Domínio B\QATC 3\3.3 Gestão de Tecnologia da Informação e Comunicação\3.3.3\politica de segurança da inf.pdf"</t>
  </si>
  <si>
    <t>portaria nº 34/2018 e termo de responsabilidade assinado por todos os funcionários da TI</t>
  </si>
  <si>
    <t xml:space="preserve">..\Evidências\Domínio B\QATC 3\3.3 Gestão de Tecnologia da Informação e Comunicação\3.3.4\normas e proc. de TI 34-2018.pdf  
"\\egito\MMD_QATC - 2019\Evidências\Domínio B\QATC 3\3.3 Gestão de Tecnologia da Informação e Comunicação\3.3.4\Termo de Compromisso_v6.docx"
</t>
  </si>
  <si>
    <t>Diretoria de Tecnologia da Informação</t>
  </si>
  <si>
    <t>NÃO</t>
  </si>
  <si>
    <t>Não cumprimos (60%).</t>
  </si>
  <si>
    <t>https://transparencia.tce.mg.gov.br/#/</t>
  </si>
  <si>
    <t>Não cumprimos (73,81%).</t>
  </si>
  <si>
    <t xml:space="preserve">Cumprimos 84% dos itens. Evidências:  print do portal da transparência </t>
  </si>
  <si>
    <t>Não cumprimos este critério.</t>
  </si>
  <si>
    <t>Não cumprimos este critério, como regra. No entanto, possuímos um ÚNICO exemplo deste ano. Processo n.1066559 (Balanço Geral do Estado). DOC de 08/05/19.</t>
  </si>
  <si>
    <t xml:space="preserve">Notas taquigráficas, certidão de trânsito em julgado e publicação do acórdão no Diário Oficial. </t>
  </si>
  <si>
    <t>..\Evidências\Domínio B\QATC 4\4.1 Transparência\4.1.6</t>
  </si>
  <si>
    <t>Imagem: "Acessibilidade site", disponível em: https://www.tce.mg.gov.br/ (canto superior direito)</t>
  </si>
  <si>
    <t>https://www.tce.mg.gov.br/</t>
  </si>
  <si>
    <t>Presidência</t>
  </si>
  <si>
    <t xml:space="preserve">Coord. de Jornalismo </t>
  </si>
  <si>
    <t xml:space="preserve">Diretoria de Comunicação e Coord. de Jornalismo </t>
  </si>
  <si>
    <t>Diret. de Comunicação</t>
  </si>
  <si>
    <t>Coord. de Jornalismo e Coord. de Publicidade</t>
  </si>
  <si>
    <t>Coord. Publicidade</t>
  </si>
  <si>
    <t xml:space="preserve">Coords. de Jornalismo de Publicidade e de RP </t>
  </si>
  <si>
    <t>Jornalistas da Coord. de Jornalismo fazem a cobertura das sessões e eventos, produzem notícias que são publicadas no Portal, intranet e enviadas, por release, para a mídia, em geral.</t>
  </si>
  <si>
    <t>..\Evidências\Domínio B\QATC 4\4.2 Comunicação\4.2.1</t>
  </si>
  <si>
    <t>Equipe da Diretoria de Comunicação realiza o levantamento de notícias afins às atividades do TCEMG, bem como, notícias em que o órgão é citado, O clipping é publicado na intranet para acesso dos servidores e enviado por e-mail às autoridades da Casa. É realiado, ainda, uma análise quantitativa de notícias, positivas e negativas veiculadas pela mídia sobre o TCEMG.</t>
  </si>
  <si>
    <t>..\Evidências\Domínio B\QATC 4\4.2 Comunicação\4.2.2</t>
  </si>
  <si>
    <t>As metas são estabelecidas nos indicadores da Comunicação na Plano Anual do Planejamento Estratégico da Casa.</t>
  </si>
  <si>
    <t>..\Evidências\Domínio B\QATC 4\4.2 Comunicação\4.2.3</t>
  </si>
  <si>
    <t>Todas as ações de controle do TCEMG são divulgadas nos canais de comunicação do Órgão, em suas redes sociais e para a mídia. Campanhas são realizadas para divulgação dos principais produtos de transparência e controle social produzidos pelo TCEMG.</t>
  </si>
  <si>
    <t>..\Evidências\Domínio B\QATC 4\4.2 Comunicação\4.2.4</t>
  </si>
  <si>
    <t xml:space="preserve">O TCEMG utiliza as redes Facebook, Twitter, YouTube, Linkedin, Instagram e Flickr. </t>
  </si>
  <si>
    <t>..\Evidências\Domínio B\QATC 4\4.2 Comunicação\4.2.5</t>
  </si>
  <si>
    <t>O TCEMG utiliza a intranet, quadro de avisos, e-mail marketing para divulgar internamente suas ações.</t>
  </si>
  <si>
    <t>..\Evidências\Domínio B\QATC 4\4.2 Comunicação\4.2.6</t>
  </si>
  <si>
    <t>Resolução 10/2017 implementou a Política de Comunicação que será revista no próximo ciclo de  Planejamento Estratégico em 2021.</t>
  </si>
  <si>
    <t>..\Evidências\Domínio B\QATC 4\4.2 Comunicação\4.2.7</t>
  </si>
  <si>
    <t>O Plano de Comunicação é editado, bienalmente, de acordo com os pilares de cada gestão. Sua avaliação é feita por meio do Plano Anual do Planejamento Estratégico.</t>
  </si>
  <si>
    <t>..\Evidências\Domínio B\QATC 4\4.2 Comunicação\4.2.8</t>
  </si>
  <si>
    <t>As decisões e atividades de fiscalização constituem-se no principal conteúdo de divulgação da Diretoria de Comunicação para a midia e para a sociedade.</t>
  </si>
  <si>
    <t>..\Evidências\Domínio B\QATC 4\4.2 Comunicação\4.2.9</t>
  </si>
  <si>
    <t>O TCEMG realiza pesquisa de imagem externa e também enquete interna para avaliação da qualidade do seu trabalho de divulgação.</t>
  </si>
  <si>
    <t>..\Evidências\Domínio B\QATC 4\4.2 Comunicação\4.2.10</t>
  </si>
  <si>
    <t>A página inicial do Portal do TCEMG exibe os ícones para as pautas e atas dos colegiados</t>
  </si>
  <si>
    <t>..\Evidências\Domínio B\QATC 4\4.2 Comunicação\4.2.11</t>
  </si>
  <si>
    <t>As sessões são transmitidas, ao vivo, e seus vídeos são armazenados pela TVTCE, canal da instituição no Youtube, hospedado também no Portal do TCEMG.</t>
  </si>
  <si>
    <t>..\Evidências\Domínio B\QATC 4\4.2 Comunicação\4.2.12</t>
  </si>
  <si>
    <t>Secretaria da Ouvidoria</t>
  </si>
  <si>
    <t xml:space="preserve">Art. 46 da Resolução n. 12/2008 (Regimento Interno).  Art. 3º da Resolução n. 05/2010. </t>
  </si>
  <si>
    <t>A ouvidoria está localizada no 3º andar e o gabinete do Conselheiro Ouvidor no 2º andar do Edifício Anexo.                                                   Art. 5º da Resolução n 05/2010 dispõe sobre número de servidores. Possui atualmente 6 servidores efetivos, 1 fucionário contratado AADM, e 3 funcionários terceirizados.</t>
  </si>
  <si>
    <t>Plano anual 2018 e Manual de Procedimentos da Ouvidoria.</t>
  </si>
  <si>
    <t>Portal da Ouvidoria do TCE. Sistema SIGAOUV</t>
  </si>
  <si>
    <t>Relatório Anual 2018, Item 2 dados estatísticos (pag. 19)</t>
  </si>
  <si>
    <t>Relatório Anual 2018, Item 2 dados estatísticos (pag. 21)</t>
  </si>
  <si>
    <t>Portal da Ouvidoria do TCE. Carta de Serviços</t>
  </si>
  <si>
    <t>..\Evidências\Domínio B\QATC 4\4.3 Ouvidoria\4.3.2</t>
  </si>
  <si>
    <t>..\Evidências\Domínio B\QATC 4\4.3 Ouvidoria\4.3.3</t>
  </si>
  <si>
    <t>https://ouvidoria.tce.mg.gov.br/</t>
  </si>
  <si>
    <t>https://ouvidoria.tce.mg.gov.br/consulta-a-manifestacao/</t>
  </si>
  <si>
    <t>..\Evidências\Domínio B\QATC 4\4.3 Ouvidoria\4.3.6\RELATÓRIO ANUAL 2018 OUVIDORIA TCEMG.pdf</t>
  </si>
  <si>
    <t>..\Evidências\Domínio B\QATC 4\4.3 Ouvidoria\4.3.7\RELATÓRIO ANUAL 2018 OUVIDORIA TCEMG.pdf</t>
  </si>
  <si>
    <t>https://ouvidoria.tce.mg.gov.br/wp-content/uploads/2018/02/carta_servicos_ouvidoria_portal.pdf</t>
  </si>
  <si>
    <t>Controladoria Interna</t>
  </si>
  <si>
    <t>Resolução Resolução nº07/2010 - regulamenta o SCI e a atuação da UCI na estrutura organizacional do TCEMG, Resolução 02/2019 e organograma</t>
  </si>
  <si>
    <t>..\Evidências\Domínio B\QATC 4\4.4 Controle Interno\4.4.1</t>
  </si>
  <si>
    <t>Relatorio de Auditoria, em elaboração, visando o acompanhamento da execução dos convênio realizados entre o TCEMG e o MJ. ( art.13, inciso II, da Resolução nº 07/2010). As informações/documentos são solicitados pelos servidores da Unidade de Controle Interno possuindo acesso irrestrito de seus membros, quando demandados.</t>
  </si>
  <si>
    <t>..\Evidências\Domínio B\QATC 4\4.4 Controle Interno\4.4.2</t>
  </si>
  <si>
    <t>Plano Anual de Controle Interno aprovado pela Presidência. A Controladoria Interna elabora seu plano anual de controle interno de acordo com o estabelecido no art. 10, inciso XII, da Resolução nº 07/2010. O referente plano ao exercício de 2019 foi entregue à Presidência em março de 2019. Cabe destacar que a  realização de auditoria na execução dos convênios firmados com o Mistério da Justiça realiza-se baseadas em princípios risco e relevancia bem como o acompanhamento do Portal da Transparência.</t>
  </si>
  <si>
    <t>..\Evidências\Domínio B\QATC 4\4.4 Controle Interno\4.4.3</t>
  </si>
  <si>
    <t xml:space="preserve">Realização de Auditoria na execução de convênios com recursos federais ( MJ e TCEMG), baseando -se no risco, pela própria Unidade de Controle Interno. </t>
  </si>
  <si>
    <t>..\Evidências\Domínio B\QATC 4\4.4 Controle Interno\4.4.4</t>
  </si>
  <si>
    <t>O relatório anual da UCI compõe o Relatorio de Atividadesdo 4º trimestre do TCEMG ( art. 14 da resolução nº 7/2010)- Anual de 2018, disponibilizado no site desta Casa.</t>
  </si>
  <si>
    <t>..\Evidências\Domínio B\QATC 4\4.4 Controle Interno\4.4.5</t>
  </si>
  <si>
    <t>Não houve autuação desta natureza desde 2017</t>
  </si>
  <si>
    <t xml:space="preserve">Desde 2013, o Tribunal passou a estabelecer metas de deliberação processual para fazer a gestão do estoque de processos, sob a coordenação da unidade de planejamento. </t>
  </si>
  <si>
    <t>..\Evidências\Domínio B\QATC 5\5.3 Gestão processual\5.3.4</t>
  </si>
  <si>
    <t>Aplica os institutos da prescrição e decadência conforme disposto no Lei Orgânica - Artigo 110-A e seguintes e Regimento Interno - Artigo 182-A e seguintes</t>
  </si>
  <si>
    <t>..\Evidências\Domínio B\QATC 5\5.3 Gestão processual\5.3.5</t>
  </si>
  <si>
    <t>O TCEMG adota decisões monocráticas conforme pode ser verificados nos processos: 981.079, 997.638 e 719.832</t>
  </si>
  <si>
    <t>..\Evidências\Domínio B\QATC 5\5.3 Gestão processual\5.3.6</t>
  </si>
  <si>
    <t>..\Evidências\Domínio B\QATC 5\5.3 Gestão processual\5.3.7</t>
  </si>
  <si>
    <t>Efeito suspensivo não automático apenas em Agravo e Rescisão. Nas demais naturezas, são apensados e têm efeito suspensivo.</t>
  </si>
  <si>
    <r>
      <t xml:space="preserve">As ementas jurisprudenciais são elaboradas pelos relatores, competindo à CSDJ, a teor do art. 12 da Res. n. 2/2019, revisá-las. As ementas são divulgadas no Diário Oficial de Contas - DOC (https://doc.tce.mg.gov.br/), para fins de publicação do inteiro teor dos acórdãos/pareceres, bem como no </t>
    </r>
    <r>
      <rPr>
        <i/>
        <sz val="12"/>
        <color theme="1"/>
        <rFont val="Calibri"/>
        <family val="2"/>
      </rPr>
      <t>TCJuris</t>
    </r>
    <r>
      <rPr>
        <sz val="12"/>
        <color theme="1"/>
        <rFont val="Calibri"/>
        <family val="2"/>
      </rPr>
      <t xml:space="preserve"> (http://tcjuris.tce.mg.gov.br/). Foram realizados cursos de capacitação para divulgação das melhores práticas em redação de ementas, todavia, não há regulamentação para estabelecimento da metodologia e dos padrões técnicos, ficando o controle de qualidade das ementas à cargo da CSDJ.</t>
    </r>
  </si>
  <si>
    <r>
      <t xml:space="preserve">Toda a jurisprudência está disponível para consulta no Portal do Tribunal de Contas do Estado de Minas Gerais, em Normas e Jurisprudência, por meio do sistema </t>
    </r>
    <r>
      <rPr>
        <i/>
        <sz val="12"/>
        <color theme="1"/>
        <rFont val="Calibri"/>
        <family val="2"/>
      </rPr>
      <t>TCJuris</t>
    </r>
    <r>
      <rPr>
        <sz val="12"/>
        <color theme="1"/>
        <rFont val="Calibri"/>
        <family val="2"/>
      </rPr>
      <t xml:space="preserve"> (http://tcjuris.tce.mg.gov.br). Tal ferramenta proporciona a busca jurisprudencial livre, por meio de pesquisa textual em toda a base de dados das decisões deste Tribunal de Contas, facilitada pela utilização de conectores lógicos; ou direcionada, por meio da qual é possível localizar uma deliberação informando número do processo, data da sessão, data da publicação, relator, nome da parte e natureza do feito.</t>
    </r>
  </si>
  <si>
    <r>
      <t xml:space="preserve">O TCEMG possui um “Vocabulário Controlado” para indexação das normas internas e da jurisprudência, disponível para o público externo na aba "Tesauros" do </t>
    </r>
    <r>
      <rPr>
        <i/>
        <sz val="12"/>
        <color rgb="FF000000"/>
        <rFont val="Calibri"/>
        <family val="2"/>
        <scheme val="minor"/>
      </rPr>
      <t>TCLegis</t>
    </r>
    <r>
      <rPr>
        <sz val="12"/>
        <color rgb="FF000000"/>
        <rFont val="Calibri"/>
        <family val="2"/>
        <scheme val="minor"/>
      </rPr>
      <t>(http://tclegis.tce.mg.gov.br/Tesauro/IndexPublic). O Tribunal optou por elaborar seu próprio instrumento de controle terminológico, em virtude das especificidades da documentação produção no âmbito da instituição. O referido instrumento de controle terminológico conta com mais de 15 (quinze) mil termos cadastrados e possui as relações principais de um “Tesauros”.</t>
    </r>
  </si>
  <si>
    <t>O ementário dos enunciados de súmula está disponível no portal do TCEMG, na aba “Normas e Jurisprudência”, com as respectivas referências normativas e precedentes de cada enunciado, bem como suas redações anteriores.</t>
  </si>
  <si>
    <r>
      <t xml:space="preserve">As súmulas vigentes são aplicadas nas deliberações do TCEMG. A título de exemplo, citam-se as decisões proferidas nos seguintes processos: </t>
    </r>
    <r>
      <rPr>
        <b/>
        <sz val="12"/>
        <color theme="1"/>
        <rFont val="Calibri"/>
        <family val="2"/>
      </rPr>
      <t>951244</t>
    </r>
    <r>
      <rPr>
        <sz val="12"/>
        <color theme="1"/>
        <rFont val="Calibri"/>
        <family val="2"/>
      </rPr>
      <t xml:space="preserve"> (Súmula 106), </t>
    </r>
    <r>
      <rPr>
        <b/>
        <sz val="12"/>
        <color theme="1"/>
        <rFont val="Calibri"/>
        <family val="2"/>
      </rPr>
      <t>923916</t>
    </r>
    <r>
      <rPr>
        <sz val="12"/>
        <color theme="1"/>
        <rFont val="Calibri"/>
        <family val="2"/>
      </rPr>
      <t xml:space="preserve"> (Súmula 93), </t>
    </r>
    <r>
      <rPr>
        <b/>
        <sz val="12"/>
        <color theme="1"/>
        <rFont val="Calibri"/>
        <family val="2"/>
      </rPr>
      <t>1015771</t>
    </r>
    <r>
      <rPr>
        <sz val="12"/>
        <color theme="1"/>
        <rFont val="Calibri"/>
        <family val="2"/>
      </rPr>
      <t xml:space="preserve"> (Súmula 59), </t>
    </r>
    <r>
      <rPr>
        <b/>
        <sz val="12"/>
        <color theme="1"/>
        <rFont val="Calibri"/>
        <family val="2"/>
      </rPr>
      <t>1040547</t>
    </r>
    <r>
      <rPr>
        <sz val="12"/>
        <color theme="1"/>
        <rFont val="Calibri"/>
        <family val="2"/>
      </rPr>
      <t xml:space="preserve"> (Súmula 116), </t>
    </r>
    <r>
      <rPr>
        <b/>
        <sz val="12"/>
        <color theme="1"/>
        <rFont val="Calibri"/>
        <family val="2"/>
      </rPr>
      <t>1015684</t>
    </r>
    <r>
      <rPr>
        <sz val="12"/>
        <color theme="1"/>
        <rFont val="Calibri"/>
        <family val="2"/>
      </rPr>
      <t xml:space="preserve"> (Súmula 108), </t>
    </r>
    <r>
      <rPr>
        <b/>
        <sz val="12"/>
        <color theme="1"/>
        <rFont val="Calibri"/>
        <family val="2"/>
      </rPr>
      <t>1047923</t>
    </r>
    <r>
      <rPr>
        <sz val="12"/>
        <color theme="1"/>
        <rFont val="Calibri"/>
        <family val="2"/>
      </rPr>
      <t xml:space="preserve"> (Súmula 123), dentre outros.</t>
    </r>
  </si>
  <si>
    <r>
      <t xml:space="preserve">A jurisprudência do TCEMG é utilizada nos julgamentos da Corte. A título de exemplo, citam-se as decisões proferidas nos seguintes processos: </t>
    </r>
    <r>
      <rPr>
        <b/>
        <sz val="12"/>
        <color theme="1"/>
        <rFont val="Calibri"/>
        <family val="2"/>
      </rPr>
      <t>1037147</t>
    </r>
    <r>
      <rPr>
        <sz val="12"/>
        <color theme="1"/>
        <rFont val="Calibri"/>
        <family val="2"/>
      </rPr>
      <t xml:space="preserve"> (30/4/2019), </t>
    </r>
    <r>
      <rPr>
        <b/>
        <sz val="12"/>
        <color theme="1"/>
        <rFont val="Calibri"/>
        <family val="2"/>
      </rPr>
      <t>951244</t>
    </r>
    <r>
      <rPr>
        <sz val="12"/>
        <color theme="1"/>
        <rFont val="Calibri"/>
        <family val="2"/>
      </rPr>
      <t xml:space="preserve"> (17/4/2019), </t>
    </r>
    <r>
      <rPr>
        <b/>
        <sz val="12"/>
        <color theme="1"/>
        <rFont val="Calibri"/>
        <family val="2"/>
      </rPr>
      <t>743485</t>
    </r>
    <r>
      <rPr>
        <sz val="12"/>
        <color theme="1"/>
        <rFont val="Calibri"/>
        <family val="2"/>
      </rPr>
      <t xml:space="preserve"> (9/4/2019),  </t>
    </r>
    <r>
      <rPr>
        <b/>
        <sz val="12"/>
        <color theme="1"/>
        <rFont val="Calibri"/>
        <family val="2"/>
      </rPr>
      <t>686448</t>
    </r>
    <r>
      <rPr>
        <sz val="12"/>
        <color theme="1"/>
        <rFont val="Calibri"/>
        <family val="2"/>
      </rPr>
      <t xml:space="preserve"> (28/3/2019), </t>
    </r>
    <r>
      <rPr>
        <b/>
        <sz val="12"/>
        <color theme="1"/>
        <rFont val="Calibri"/>
        <family val="2"/>
      </rPr>
      <t>769308</t>
    </r>
    <r>
      <rPr>
        <sz val="12"/>
        <color theme="1"/>
        <rFont val="Calibri"/>
        <family val="2"/>
      </rPr>
      <t xml:space="preserve"> (28/3/2019), dentre outros.</t>
    </r>
  </si>
  <si>
    <r>
      <t xml:space="preserve">O informativo de jurisprudência, que possui periodicidade quinzenal, é elaborado pela CSDJ a partir de resumo das principais decisões do TCEMG e de outros órgãos (STF, STJ, TCU e TJMG), sendo disponibilizado no portal do TCEMG, na aba “Normas e Jurisprudência” (http://www.tce.mg.gov.br/Noticia/?cod_secao=1ISP&amp;tipo=1&amp;url=&amp;cod_secao_menu=5L), e enviado aos usuários que possuam </t>
    </r>
    <r>
      <rPr>
        <i/>
        <sz val="12"/>
        <color theme="1"/>
        <rFont val="Calibri"/>
        <family val="2"/>
      </rPr>
      <t>email</t>
    </r>
    <r>
      <rPr>
        <sz val="12"/>
        <color theme="1"/>
        <rFont val="Calibri"/>
        <family val="2"/>
      </rPr>
      <t xml:space="preserve"> cadastrado.</t>
    </r>
  </si>
  <si>
    <t>Secretaria Geral da Presidência</t>
  </si>
  <si>
    <t xml:space="preserve">Os documentos relativos a denúncias e representações somente são autuados quando preencherem os requisitos de admissibilidade estabelecidos na Lei Orgânica (arts. 66 e 70, § 2º) e no Regimento Interno (arts. 301, 302, 311 e 312).
Porém, há situações em que o objeto da denúncia e representação demanda uma análise técnica complementar. Nesses casos, a documentação é enviada à Unidade Técnica para análise e indicação de possíveis ações de controle, observando os critérios de materialidade, relevância, oportunidade e risco.
Após análise complementar, a Unidade Técnica sugere a autuação da documentação como denúncia/representação, ou arquivamento para subsidiar futuras ações de controle no órgão/entidade denunciados.
Quando a Unidade Técnica verifica que a matéria não é de competência do Tribunal, sugere o encaminhamento da denúncia/representação ao órgão competente.
</t>
  </si>
  <si>
    <t>..\Evidências\Domínio B\QATC 5\5.2 Medidas para racionalizar a geração de processos (antes da autuação)\5.2.1</t>
  </si>
  <si>
    <t xml:space="preserve">O valor de alçada se aplica, somente, às tomadas de contas especiais (art. 248, § 1º, do Regimento Interno, art. 17, parágrafo único, da Instrução Normativa nº 03/2013, alterada pela Instrução Normativa nº 03/2018, art. 1º da Decisão Normativa nº 01/2016.
Para as demais naturezas processuais, não há valor de alçada estabelecido.
</t>
  </si>
  <si>
    <t>..\Evidências\Domínio B\QATC 5\5.2 Medidas para racionalizar a geração de processos (antes da autuação)\5.2.2</t>
  </si>
  <si>
    <t xml:space="preserve">A Resolução n° 11/2008 instituiu o Portal do Tribunal de Contas do Estado de Minas Gerais.
O jurisdicionado, ao acessar o Portal do Tribunal, terá à sua disposição o TCLEGIS, que é um sistema integrado de pesquisa das legislações dos municípios mineiros, bem como dos atos normativos do TCEMG.
O jurisdicionado terá disponível no TCLEGIS a legislação do Tribunal: Lei Orgânica (Lei Complementar nº 102/2008) e Regimento Interno (Resolução nº 12/2008).
Tanto no Portal, quanto nos atos normativos do Tribunal estão disponíveis os prazos e relação de documentos necessários aos procedimentos de fiscalização.
</t>
  </si>
  <si>
    <t>..\Evidências\Domínio B\QATC 5\5.2 Medidas para racionalizar a geração de processos (antes da autuação)\5.2.4</t>
  </si>
  <si>
    <t xml:space="preserve">Os cargos providos por concurso público de nível superior que têm atribuições de auditoria são denominados Analista de Controle Externo, conforme previsto no art. 2º da Lei n. 13.770, de 06/12/2000, com redação dada pelo art. 2º da Lei n. 20.227, de 11/06/2012.
As atribuições do referido cargo encontram-se previstas na Resolução n. 04, de 12/05/2010, com a denominação de Técnico de Controle Externo, a qual foi alterada para Analista de Controle Externo, nos termos do art. 4º da  Lei n. 20.227, de 11/06/2012 (vide pasta de evidências).
 </t>
  </si>
  <si>
    <t>..\Evidências\Domínio B\QATC 6\6.2 Gestão de carreira\6.2.1</t>
  </si>
  <si>
    <t>. Lei n. 13.770, de 06/12/2000, com suas alterações, conforme arts. 6º, 7º, 7º-A, 7º-B e 7º-D, regulamentados pela Resolução n. 04, de 12/05/2010.
. Resolução n. 19, de 01/12/2010, que regulamenta a Avaliação de Desempenho Individual – ADI.
. Resolução n. 20, de 01/12/2010, que regulamenta a Avaliação Especial de Desempenho - AED (vide pasta de evidências).</t>
  </si>
  <si>
    <t>..\Evidências\Domínio B\QATC 6\6.2 Gestão de carreira\6.2.2</t>
  </si>
  <si>
    <t xml:space="preserve">As atividades de fiscalização e auditoria são exercidas exclusivamente por servidores públicos concursados, ocupantes do cargo de Analista de Controle Externo, previsto no art. 2º da Lei n. 13.770, de 06/12/2000, com redação dada pelo art. 2º da Lei n. 20.227, de 11/06/2012.
As atribuições do referido cargo encontram-se previstas na Resolução n. 04, de 12/05/2010, com a denominação de Técnico de Controle Externo, a qual foi alterada para Analista de Controle Externo, nos termos do art. 4º da  Lei n. 20.227, de 11/06/2012 (vide pasta de evidências).
</t>
  </si>
  <si>
    <t>..\Evidências\Domínio B\QATC 6\6.2 Gestão de carreira\6.2.3</t>
  </si>
  <si>
    <t>Art. 3º da Lei 19.572, de 10/08/2011  (vide pasta de evidências).</t>
  </si>
  <si>
    <t>..\Evidências\Domínio B\QATC 6\6.2 Gestão de carreira\6.2.4</t>
  </si>
  <si>
    <t xml:space="preserve">
A Resolução n. 01, de 08/03/2017, que dispõe sobre os procedimentos de lotação e movimentação interna de servidores efetivos do Quadro de Pessoal do Tribunal de Contas do Estado de Minas Gerais, prevê como critério para a lotação e a movimentação interna dos servidores a compatibilidade entre o perfil do servidor e o requerido pela unidade organizacional de destino, bem como a compatibilidade entre a formação acadêmica, a experiência profissional e o conhecimento adquirido em ações de capacitação e as atividades desenvolvidas na unidade organizacional de destino.
A Portaria n. 08, de 27/02/2019, em seu art. 2º, incisos IV e V, delega competência ao titular da Diretoria de Gestão de Pessoas para decidir e/ou expedir atos sobre fixação de lotação e mudança de lotação, exceto no âmbito da mesma Diretoria (vide pasta de evidências). 
</t>
  </si>
  <si>
    <t>..\Evidências\Domínio B\QATC 6\6.2 Gestão de carreira\6.2.5</t>
  </si>
  <si>
    <t xml:space="preserve">Em atendimento ao Estatuto da Pessoa com Deficiência, no que diz respeito à acessibilidade, houve construção de rampas de acesso, instalação de Piso Podotátil, adaptação de instalações sanitárias e reserva de vagas de garagem (vide pasta de evidências). </t>
  </si>
  <si>
    <t>..\Evidências\Domínio B\QATC 6\6.3 Política de bem-estar, acessibilidade e clima organizacional\6.3.1</t>
  </si>
  <si>
    <t xml:space="preserve">Os programas de melhoria da qualidade de vida são desenvolvidos por meio de  palestras e campanhas preventivas, promovidas pela Coordenadoria de Serviços Integrados de Saúde, bem como por meio de ações de incentivo à prática de esportes, promovidas pela Associação do Servidores do Tribunal de Contas do Estado de Minas Gerais - ASSCONTAS, apoiadas pelo TCE-MG (vide pasta de evidências).
</t>
  </si>
  <si>
    <t>..\Evidências\Domínio B\QATC 6\6.3 Política de bem-estar, acessibilidade e clima organizacional\6.3.2</t>
  </si>
  <si>
    <t xml:space="preserve">O cargo de Técnico em Segurança do Trabalho, código TC-SG-11, foi criado por transformação, nos termos do art. 9º da Lei n. 20.227, de 11/06/2012.
Entretanto, ainda não houve o provimento do referido cargo, não sendo, portanto, desenvolvidos programas de segurança no trabalho (vide pasta de evidências). </t>
  </si>
  <si>
    <t>..\Evidências\Domínio B\QATC 6\6.3 Política de bem-estar, acessibilidade e clima organizacional\6.3.3</t>
  </si>
  <si>
    <r>
      <t xml:space="preserve">
Em cumprimento à política de desligamento, prevista no item 3.10 do anexo da Resolução n. 09, de 23/06/2010, é realizado, periodicamente, o </t>
    </r>
    <r>
      <rPr>
        <i/>
        <sz val="12"/>
        <rFont val="Calibri"/>
        <family val="2"/>
        <scheme val="minor"/>
      </rPr>
      <t>"PAR - Programa Aprendendo a Recomeçar"</t>
    </r>
    <r>
      <rPr>
        <sz val="12"/>
        <rFont val="Calibri"/>
        <family val="2"/>
        <scheme val="minor"/>
      </rPr>
      <t xml:space="preserve">, desenvolvido pela Coordenadoria de Desenvolvimento de Pessoal, tendo ocorrido até então quatro edições, realizadas nos anos de 2013, 2014,  2017 e 2018.  
O V PAR será realizado no período de 11/06/2019 a 09/07/2019 (vide pasta de evidências). 
</t>
    </r>
  </si>
  <si>
    <t>..\Evidências\Domínio B\QATC 6\6.3 Política de bem-estar, acessibilidade e clima organizacional\6.3.4</t>
  </si>
  <si>
    <t xml:space="preserve">Foram realizadas, até então, duas pesquisas de clima organizacional, a primeira em 2010 e a segunda em 2014. 
</t>
  </si>
  <si>
    <t>Diretoria de Gestão de Pessoas / Escola de Contas e Capacitação Professor Pedro Aleixo</t>
  </si>
  <si>
    <t>A Diretoria de Gestão de Pessoas dispõe de Relatórios de Descrição de Função, documentos utilizados para a identificação dos requisitos de competências técnicas, comportamentais e de liderança, em cada unidade de lotação. (vide pasta de evidências).</t>
  </si>
  <si>
    <t>..\Evidências\Domínio B\QATC 7\7.1 Gestão de competências e liderança\7.1.1</t>
  </si>
  <si>
    <t xml:space="preserve">. Resolução n. 19, de 01/12/2010, que regulamenta a Avaliação de Desempenho Individual – ADI.
. Resolução n. 20, de 01/12/2010, que regulamenta a Avaliação Especial de Desempenho - AED .
.Art. 6º da Lei n. 13.770, de 06/12/2000, com suas alterações.
. Arts. 18, 21, 22, 24 e 25 da Resolução n. 04, de 12/05/2010 (vide pasta de evidências).
</t>
  </si>
  <si>
    <t>..\Evidências\Domínio B\QATC 7\7.1 Gestão de competências e liderança\7.1.2</t>
  </si>
  <si>
    <t xml:space="preserve">O Sistema Integrado de Gestão de Pessoas e Folha de Pagamento (SIGESP), possui o módulo gerencial onde está disponível a funcionalidade "Currículo" onde são registradas as competências individuais dos servidores, disponível para identificação de perfis para a realização de determinada atividade. </t>
  </si>
  <si>
    <t xml:space="preserve">A partir da realização do mapeamento de competências e do dimensionamento da força de trabalho (DFT), a alocação dos servidores tem observado as descrições das funções e o DFT das unidades envolvidas, ressalvadas as movimentações decorrentes de recomendação médica. </t>
  </si>
  <si>
    <t>..\Evidências\Domínio B\QATC 7\7.1 Gestão de competências e liderança\7.1.6</t>
  </si>
  <si>
    <t>Escola de Contas e Capacitação Professor Pedro Aleixo</t>
  </si>
  <si>
    <r>
      <t>Iniciado em 2017 a prática de formulação de planos de capacitação vem sendo aprimorada ano a ano. Publicado</t>
    </r>
    <r>
      <rPr>
        <sz val="12"/>
        <rFont val="Calibri"/>
        <family val="2"/>
      </rPr>
      <t xml:space="preserve"> em 22 de abril de do corrente ano, o  Pl</t>
    </r>
    <r>
      <rPr>
        <sz val="12"/>
        <color rgb="FF000000"/>
        <rFont val="Calibri"/>
        <family val="2"/>
      </rPr>
      <t>ano de Capacitação 2019-2020 inova. Sua elaboração foi alicerçada na Avaliação de Desempenho por Competências  e nas necessidades apontadas no Plano de Desenvolvimento Individual (PDI) , estabelecendo um robusto  programa para o aprimoramento de habilidades e competências técnicas e comportamentais de nossos servidores.</t>
    </r>
  </si>
  <si>
    <t>\\egito\MMD_QATC - 2019\Evidências\Domínio B\QATC 7\7.2 Desenvolvimento e Formação de profissional\7.2.1</t>
  </si>
  <si>
    <t xml:space="preserve">A partir da Avaliação de Desempenho por Competências, foi elaborado o Plano de Desenvolvimento Individual (PDI) de todos os servidores, que integra o Plano de Capacitação 2019-2020.
Para o biênio 2019-2020, pretende-se observar as necessidades apontadas no Plano de Desenvolvimento Individual 
(PDI) como base para a formulação das ações de capacitação, além da adoção de novas metodologias de 
aprendizagem em consonância com as tendências atuais (vide pasta de evidências).  
</t>
  </si>
  <si>
    <t>..\Evidências\Domínio B\QATC 7\7.2 Desenvolvimento e Formação de profissional\7.2.2</t>
  </si>
  <si>
    <t xml:space="preserve">São objetivos do Plano de Capacitação 2019-2020 formar e desenvolver lideranças e potenciais sucessores. 
Em 2016, foi instituído o Programa Permanente de Capacitação Gerencial e de Liderança por meio da Portaria n. 46/PRES/16, publicada em 18/10/2016, com o objetivo de promover a formação e o desenvolvimento de competências de gestão, em particular as competências para liderar pessoas e equipes de trabalho e para orientar processos operacionais e ações convergentes com os valores e objetivos estratégicos do Tribunal de Contas. 
Gestores em ação
Liderança em foco.
Em 2017,  Projeto denominado Gestores em Ação, que tem como foco principal buscar maior integração, alinhamento e comunicação com as diversas áreas do Tribunal, estreitar relações entre a DGP e os gestores e entre os próprios gestores; estimular a troca de experiência, bem como soluções conjuntas para questões comuns a toda a equipe gerencial, . (vide pasta de evidências).
</t>
  </si>
  <si>
    <t>..\Evidências\Domínio B\QATC 7\7.2 Desenvolvimento e Formação de profissional\7.2.3</t>
  </si>
  <si>
    <t>Programa de Acolhimento e Formação de Novos Servidores é composto por 144 horas de investimento na capacitação e na motivação dos novos servidores para o alcance das metas institucionais. Construído pela Escola de Contas e Capacitação Prof. Pedro Aleixo em parceria com a Diretoria de Gestão de Pessoas e com a Superintendência de Controle Externo, o programa tem por objetivo criar as melhores condições de acolhimento e inserção no âmbito do TCEMG a fim de que o novo servidor compreenda a missão institucional do TCEMG, sua cultura e responsabilidades de sua atuação profissional.</t>
  </si>
  <si>
    <t>\\egito\MMD_QATC - 2019\Evidências\Domínio B\QATC 7\7.2 Desenvolvimento e Formação de profissional\7.2.4</t>
  </si>
  <si>
    <t xml:space="preserve">Nossos servidores são capacitados em cursos de Pós-Graduação lato sensu, ministrados e certificados pela própria Escola. Também em cursos de curta duração, como aulas e palestras, organizados pela Escola. A capacitação também ocorrem em eventos externos, ministrados por outras entidades, como cursos, congressos, palestras, viabilizados pelo Tribunal.
A partir das demandas apresentadas pela Superintêndencia de Controle Externo, somente em 2019 já conteceram alguns que estão destacados nos anexos. </t>
  </si>
  <si>
    <t>\\egito\MMD_QATC - 2019\Evidências\Domínio B\QATC 7\7.2 Desenvolvimento e Formação de profissional\7.2.5</t>
  </si>
  <si>
    <t>O Plano de Capacitação 2019-2020 prevê em suas ações diversas oportunidades de desemvolvimento profissional para conselheiros, conselheiros substitutos, procuradores de contas, bem como para os demais servidores do Tribunal.</t>
  </si>
  <si>
    <t>\\egito\MMD_QATC - 2019\Evidências\Domínio B\QATC 7\7.2 Desenvolvimento e Formação de profissional\7.2.6</t>
  </si>
  <si>
    <t>Como ferramenta de melhoramento contínuo a avaliação se constitui como prática sistemática das diversas oportunidade de  formação oferecidas aos servidores.</t>
  </si>
  <si>
    <t>\\egito\MMD_QATC - 2019\Evidências\Domínio B\QATC 7\7.2 Desenvolvimento e Formação de profissional\7.2.7</t>
  </si>
  <si>
    <t xml:space="preserve">Historicamente a Pós-graduação da Escola vem fomentando a formação acadêmica suplementares dos servidores. Em 2017 tivemos a conclusão do Curso de Especialização em Gestão Pública e Controle com Foco em Resultados e o Curso de Especialização em Análise de Dados Aplicados ao Controle Externo. Em 2018foi realizada o  Curso de Especialização em Finanças Públicas. Agora em 2019 está em curso a  pós graduação em Finanças Públicas. </t>
  </si>
  <si>
    <t>\\egito\MMD_QATC - 2019\Evidências\Domínio B\QATC 7\7.2 Desenvolvimento e Formação de profissional\7.2.8</t>
  </si>
  <si>
    <t xml:space="preserve">Com vistas a garantir a concretude da missão da Escola de Contas promover, por meio de ações de capacitação, o desenvolvimento profissional dos servidores do Tribunal de Contas do Estado de Minas Gerais e a difusão de conhecimentos aos jurisdicionados e sociedade civil, contribuindo para a efetividade do controle externo da gestão dos recursos públicos.
O papel desenvolvido pela Escola se constitui em autêntico patrimônio cultural dos servidores do Tribunal de Contas e, por esta razão, é seu dever buscar todas as formas de difusão de educação corporativa e cultural disponíveis para a implementação da gestão do conhecimento.
</t>
  </si>
  <si>
    <t>..\Evidências\Domínio B\QATC 7\7.3 Escola de Contas\7.3.1</t>
  </si>
  <si>
    <t>\\egito\MMD_QATC - 2019\Evidências\Domínio B\QATC 7\7.3 Escola de Contas\7.3.2</t>
  </si>
  <si>
    <t>O Plano de Capacitação 2019-2020 contempla reconhecido programa de capacitação para os jurisdicionados intitulado  "O Tribunal de Contas e os Jurisdicionados".  Os Encontros Técnicos alcançaram  4.180 agentes públicos nos anos de 2017 e 2018. A programação de 2019, iniciada em junho, apresenta como tema: o fortalecimento das receitas e o aprimoramento da gestão municipal.</t>
  </si>
  <si>
    <t>\\egito\MMD_QATC - 2019\Evidências\Domínio B\QATC 7\7.3 Escola de Contas\7.3.3</t>
  </si>
  <si>
    <t>Metodologias diferenciadas são contempladas para a otimização do processo de ensino-aprendizagem: palestras, rodas de conversas, cursos e workshops já fazem parte das ações rotineiras da capacitação. Além disso, são disponibilizados cursos a distância por meio da plataforma Moodle e materiais complementares diversos, visando flexibilizar as ações de capacitação e levar conhecimento para o maior número de servidores. Espaços virtuais compostos por ferramentas colaborativas e ambientes de discussões, como fóruns, wikis, vem se tornando uma realizadade cada vez mais frequente. 
 Comitês curadores de Trilhas de Aprendizagem já estão publicados e o piloto já está desenvolvimento.</t>
  </si>
  <si>
    <t>\\egito\MMD_QATC - 2019\Evidências\Domínio B\QATC 7\7.3 Escola de Contas\7.3.4</t>
  </si>
  <si>
    <t>Controladores sociais e conselhos de políticas públicas vem sendo contemplados em nossas ações de capacitação.  O controle social ganhou destaque com o lançamento do aplicativo Na Ponta do Lápis. O Projeto Conhecer na Escola atingiu, em 2017 e 2018, 2097 alunos e em 2019 já chegou a quase 100 alunos. Durante os Encontros Técnicos de 2017 e 2018  foi oferecida programação específica apta a contribuir para a formação dos conselheiros das políticas públicas. Em setembro de 2018 foi realizado o I Encontro de Conselheiros de Educação e a segunda edição do encontro já está prevista para setembro de 2019. A educação fiscal está no foco das ações nesse ano de 2019, já tendo sido realizados 3 edições do Jogo do Tributo, criado para fomentar a discussão sobre o exercicio da cidadania. Além disto, foi realizado o I Simpósio Nacional de Educação - SINED, que contou com a presença de centenas de agentes públicos.</t>
  </si>
  <si>
    <t>\\egito\MMD_QATC - 2019\Evidências\Domínio B\QATC 7\7.3 Escola de Contas\7.3.5</t>
  </si>
  <si>
    <t>Coordenadoria de  Sistematização de Deliberações e Jurisprudência</t>
  </si>
  <si>
    <t>Coordenadoria de Sistematização de Deliberações e Jurisprudência</t>
  </si>
  <si>
    <t>..\Evidências\Domínio B\QATC 5\5.2 Medidas para racionalizar a geração de processos (antes da autuação)\5.2.3</t>
  </si>
  <si>
    <t>Regimento Interno art. 162</t>
  </si>
  <si>
    <t>Superintendência de Controle Externo</t>
  </si>
  <si>
    <t>Manual de Auditoria do TCEMG Orientação da Superintendência de Controle Externo nº 01/2019</t>
  </si>
  <si>
    <t>\\egito\MMD_QATC - 2019\Evidências\Domínio C\QATC 9\9.1 Controle de qualidade de fiscalizações e auditorias\9.1.1</t>
  </si>
  <si>
    <t>Orientação da Superintendência de Controle Externo nº 01/2019</t>
  </si>
  <si>
    <t>\\egito\MMD_QATC - 2019\Evidências\Domínio C\QATC 9\9.1 Controle de qualidade de fiscalizações e auditorias\9.1.2</t>
  </si>
  <si>
    <t>Documentos de auditorias realizadas. (A documentação é avaliada pelo coordenador da Unidade e/ou do tema fiscalizado.)</t>
  </si>
  <si>
    <t>..\Evidências\Domínio C\QATC 9\9.1 Controle de qualidade de fiscalizações e auditorias\9.1.4</t>
  </si>
  <si>
    <t>\\egito\MMD_QATC - 2019\Evidências\Domínio C\QATC 9\9.2 Garantia de qualidade de fiscalizações e auditoria\9.2.1</t>
  </si>
  <si>
    <t>Será realizada a partir do exercício de 2019.</t>
  </si>
  <si>
    <t>Serão designados os membros do Comitê para iniciar as atividades no segundo semestre de 2019.</t>
  </si>
  <si>
    <t>Serão designados os membros do Comitê para iniciar as atividades no segundo semestre de 2019. A Orientação 01/2019 prevê que a asseguração será realizada por servidores independentes que não participaram da fiscalização.</t>
  </si>
  <si>
    <t xml:space="preserve">Relatório de Atividades de 2018 e Documentos que subsidiaram a escolha das entidades </t>
  </si>
  <si>
    <t>\\egito\MMD_QATC - 2019\Evidências\Domínio C\QATC 10\10.1 Abrangência da auditoria de conformidade\10.1.5</t>
  </si>
  <si>
    <t>Coordenadoria de Auditoria Operacional</t>
  </si>
  <si>
    <t>Resolução nº 02/2013, que aprova o Manual de Auditoria do TCEMG</t>
  </si>
  <si>
    <t>\\egito\MMD_QATC - 2019\Evidências\Domínio C\QATC 10\10.2 Normas e requisitos de auditoria de conformidade\10.2.1</t>
  </si>
  <si>
    <t>Manual de Auditoria do TCEMG</t>
  </si>
  <si>
    <t>\\egito\MMD_QATC - 2019\Evidências\Domínio C\QATC 10\10.2 Normas e requisitos de auditoria de conformidade\10.2.2</t>
  </si>
  <si>
    <t>Relatórios de Atividades com as capacitações; relação de auditores;levantamento de participação da Escola de Contas 2017 a 2019.</t>
  </si>
  <si>
    <t>\\egito\MMD_QATC - 2019\Evidências\Domínio C\QATC 10\10.2 Normas e requisitos de auditoria de conformidade\10.2.3</t>
  </si>
  <si>
    <t>Site Auditar, Manual de Auditoria do TCEMG, Manual de Procedimentos, Relatórios de Atividades</t>
  </si>
  <si>
    <t>\\egito\MMD_QATC - 2019\Evidências\Domínio C\QATC 10\10.2 Normas e requisitos de auditoria de conformidade\10.2.4</t>
  </si>
  <si>
    <t>Documentos de Auditorias realizadas</t>
  </si>
  <si>
    <t>\\egito\MMD_QATC - 2019\Evidências\Domínio C\QATC 10\10.3 Processo de auditoria de conformidade\10.3.1</t>
  </si>
  <si>
    <t>\\egito\MMD_QATC - 2019\Evidências\Domínio C\QATC 10\10.3 Processo de auditoria de conformidade\10.3.2</t>
  </si>
  <si>
    <t>\\egito\MMD_QATC - 2019\Evidências\Domínio C\QATC 10\10.3 Processo de auditoria de conformidade\10.3.3</t>
  </si>
  <si>
    <t>Documentos de Auditorias realizadas (SGAP processos nº 1054136; 1054048; 1041504)</t>
  </si>
  <si>
    <t>\\egito\MMD_QATC - 2019\Evidências\Domínio C\QATC 10\10.3 Processo de auditoria de conformidade\10.3.5</t>
  </si>
  <si>
    <t>\\egito\MMD_QATC - 2019\Evidências\Domínio C\QATC 10\10.3 Processo de auditoria de conformidade\10.3.6</t>
  </si>
  <si>
    <t>\\egito\MMD_QATC - 2019\Evidências\Domínio C\QATC 10\10.3 Processo de auditoria de conformidade\10.3.8</t>
  </si>
  <si>
    <t>\\egito\MMD_QATC - 2019\Evidências\Domínio C\QATC 10\10.3 Processo de auditoria de conformidade\10.3.9</t>
  </si>
  <si>
    <t>Relatórios de  auditorias realizadas</t>
  </si>
  <si>
    <t>\\egito\MMD_QATC - 2019\Evidências\Domínio C\QATC 10\10.3 Processo de auditoria de conformidade\10.3.10</t>
  </si>
  <si>
    <t>\\egito\MMD_QATC - 2019\Evidências\Domínio C\QATC 10\10.3 Processo de auditoria de conformidade\10.3.11</t>
  </si>
  <si>
    <t>Nas auditorias da receita estão sendo firmados termos de ajustamento de gestão que serão monitorados. O primeiro TAG foi firmado em maio deste ano .</t>
  </si>
  <si>
    <t>\\egito\MMD_QATC - 2019\Evidências\Domínio C\QATC 10\10.4 Apreciação da auditoria de conformidade\10.4.5</t>
  </si>
  <si>
    <t>RELATÓRIOS DE AUDITORIAS OPERACIONAIS EM SAÚDE (COORDENADA) RESÍDUOS SÓLIDOS URBANOS E EDUCAÇÃO INFANTIL - BH</t>
  </si>
  <si>
    <t>\\egito\MMD_QATC - 2019\Evidências\Domínio C\QATC 11\11.1 Abrangência da auditoria operacional\11.1.1</t>
  </si>
  <si>
    <t>SWOT / DVR E MATRIZ DE PLANEJAMENTO</t>
  </si>
  <si>
    <t>\\egito\MMD_QATC - 2019\Evidências\Domínio C\QATC 11\11.1 Abrangência da auditoria operacional\11.1.2</t>
  </si>
  <si>
    <t>RELATÓRIOS DE AUDITORIAS OPERACIONAIS EM RESÍDUOS SÓLIDOS, MINERAÇÃO MUNICÍPIOS, RECURSOS HÍDRICOS E EDUCAÇÃO BH</t>
  </si>
  <si>
    <t>\\egito\MMD_QATC - 2019\Evidências\Domínio C\QATC 11\11.1 Abrangência da auditoria operacional\11.1.3</t>
  </si>
  <si>
    <t>MANUAL DE AUDITORIA DO TCEMG, RESOLUÇÃO 02/2013 E 14/2012</t>
  </si>
  <si>
    <t>\\egito\MMD_QATC - 2019\Evidências\Domínio C\QATC 11\11.2 Normas e requisitos de auditoria operacional\11.2.1</t>
  </si>
  <si>
    <t>RESOLUÇÃO 16/2011</t>
  </si>
  <si>
    <t>\\egito\MMD_QATC - 2019\Evidências\Domínio C\QATC 11\11.2 Normas e requisitos de auditoria operacional\11.2.2</t>
  </si>
  <si>
    <t>CERTIFICADO DE CAPACITAÇÃO EM AUDITORIA 2019</t>
  </si>
  <si>
    <t>\\egito\MMD_QATC - 2019\Evidências\Domínio C\QATC 11\11.2 Normas e requisitos de auditoria operacional\11.2.3</t>
  </si>
  <si>
    <t>PORTARIA DE DESIGNAÇÃO DE EQUIPE DE AUDITORIA</t>
  </si>
  <si>
    <t>\\egito\MMD_QATC - 2019\Evidências\Domínio C\QATC 11\11.2 Normas e requisitos de auditoria operacional\11.2.4</t>
  </si>
  <si>
    <t>CONTRATO COM O ADALBERTO LEÃO BRETAS, MANUAL TCU AOP, POP</t>
  </si>
  <si>
    <t>\\egito\MMD_QATC - 2019\Evidências\Domínio C\QATC 11\11.2 Normas e requisitos de auditoria operacional\11.2.5</t>
  </si>
  <si>
    <t>PROPOSTAS DE AUDITORIA OPERACIONAL MOBILIDADE URBANA, MATRIZ DE PLANEJAMENTO, RELATÓRIO</t>
  </si>
  <si>
    <t>\\egito\MMD_QATC - 2019\Evidências\Domínio C\QATC 11\11.3 Processo de auditoria operacional\11.3.1</t>
  </si>
  <si>
    <t>OFÍCIOS DE APRESENTAÇÃO DA EQUIPE E DE VISITAS</t>
  </si>
  <si>
    <t>\\egito\MMD_QATC - 2019\Evidências\Domínio C\QATC 11\11.3 Processo de auditoria operacional\11.3.2</t>
  </si>
  <si>
    <t>REGISTROS FOTOGRÁFICOS, DOCUMENTAÇÃO, ROTEIRO DE OBSERVAÇÃO DIRETA</t>
  </si>
  <si>
    <t>\\egito\MMD_QATC - 2019\Evidências\Domínio C\QATC 11\11.3 Processo de auditoria operacional\11.3.3</t>
  </si>
  <si>
    <t>\\egito\MMD_QATC - 2019\Evidências\Domínio C\QATC 11\11.3 Processo de auditoria operacional\11.3.4</t>
  </si>
  <si>
    <t>REGISTRO DE ENCAMINHAMENTO DE SOLICITAÇÃO DE AUDITORIA DE CONFORMIDADE</t>
  </si>
  <si>
    <t>\\egito\MMD_QATC - 2019\Evidências\Domínio C\QATC 11\11.3 Processo de auditoria operacional\11.3.5</t>
  </si>
  <si>
    <t>MATRIZES</t>
  </si>
  <si>
    <t>\\egito\MMD_QATC - 2019\Evidências\Domínio C\QATC 11\11.3 Processo de auditoria operacional\11.3.6</t>
  </si>
  <si>
    <t>MATRIZ DE ACHADOS</t>
  </si>
  <si>
    <t>\\egito\MMD_QATC - 2019\Evidências\Domínio C\QATC 11\11.3 Processo de auditoria operacional\11.3.7</t>
  </si>
  <si>
    <t>PLANO DE FISCALIZAÇÃO E AUDITORIA REALIZADA</t>
  </si>
  <si>
    <t>\\egito\MMD_QATC - 2019\Evidências\Domínio C\QATC 11\11.3 Processo de auditoria operacional\11.3.8</t>
  </si>
  <si>
    <t>ENCAMINHAMENTO DO RELATOR, INSTRUÇÃO E RELATÓRIO FINAL COM O CAMPO ANÁLISE DOS COMENTÁRIOS DOS GESTORES</t>
  </si>
  <si>
    <t>\\egito\MMD_QATC - 2019\Evidências\Domínio C\QATC 11\11.3 Processo de auditoria operacional\11.3.9</t>
  </si>
  <si>
    <t>RELATÓRIO DE AUDITORIA OPERACIONAL RSU COM O DETALHAMENTO DAS QUESTÕES</t>
  </si>
  <si>
    <t>\\egito\MMD_QATC - 2019\Evidências\Domínio C\QATC 11\11.3 Processo de auditoria operacional\11.3.10</t>
  </si>
  <si>
    <t>\\egito\MMD_QATC - 2019\Evidências\Domínio C\QATC 11\11.3 Processo de auditoria operacional\11.3.11</t>
  </si>
  <si>
    <t>\\egito\MMD_QATC - 2019\Evidências\Domínio C\QATC 11\11.3 Processo de auditoria operacional\11.3.12</t>
  </si>
  <si>
    <t>FOLDERS, LIVRO PONTA DO LÁPIS</t>
  </si>
  <si>
    <t>\\egito\MMD_QATC - 2019\Evidências\Domínio C\QATC 11\11.4 Apreciação da auditoria operacional\11.4.3</t>
  </si>
  <si>
    <t>Estão sendo adotadas medidas para o cumprimento do prazo.</t>
  </si>
  <si>
    <t>RELATÓRIO DE MONITORAMENTO</t>
  </si>
  <si>
    <t>\\egito\MMD_QATC - 2019\Evidências\Domínio C\QATC 11\11.4 Apreciação da auditoria operacional\11.4.5</t>
  </si>
  <si>
    <t xml:space="preserve">Em 2019, foi designada equipe  para estudos sobre o tema e realização de auditorias financeiras.  As auditorias em curso observam as normas aplicáveis. </t>
  </si>
  <si>
    <t>\\egito\MMD_QATC - 2019\Evidências\Domínio C\QATC 12\12.2 Normas e requisitos de auditoria financeira\12.2.1</t>
  </si>
  <si>
    <t>\\egito\MMD_QATC - 2019\Evidências\Domínio C\QATC 12\12.2 Normas e requisitos de auditoria financeira\12.2.2</t>
  </si>
  <si>
    <t>\\egito\MMD_QATC - 2019\Evidências\Domínio C\QATC 12\12.2 Normas e requisitos de auditoria financeira\12.2.3</t>
  </si>
  <si>
    <t>Assuntos Administrativos LRF</t>
  </si>
  <si>
    <t>\\egito\MMD_QATC - 2019\Evidências\Domínio C\QATC 13\13.1 Abrangência  do controle externo concomitante\13.1.1</t>
  </si>
  <si>
    <t>Relatórios Técnicos</t>
  </si>
  <si>
    <t>\\egito\MMD_QATC - 2019\Evidências\Domínio C\QATC 13\13.1 Abrangência  do controle externo concomitante\13.1.2</t>
  </si>
  <si>
    <t xml:space="preserve">Foi feito acompanhamento do processo de cisão e de venda de ações da Companhia de Desenvolvimento Econômico de Minas Gerais – CODEMIG (Processo 1040487).  O Tribunal constuiu  grupo para estudar os procedimentos de fiscalização das desestatizações. </t>
  </si>
  <si>
    <t>..\Evidências\Domínio C\QATC 13\13.1 Abrangência  do controle externo concomitante\13.1.3</t>
  </si>
  <si>
    <t>Relatórios técnicos</t>
  </si>
  <si>
    <t>\\egito\MMD_QATC - 2019\Evidências\Domínio C\QATC 13\13.1 Abrangência  do controle externo concomitante\13.1.4</t>
  </si>
  <si>
    <t>Relatórios técnicos de análise de edital de concurso público</t>
  </si>
  <si>
    <t>\\egito\MMD_QATC - 2019\Evidências\Domínio C\QATC 13\13.1 Abrangência  do controle externo concomitante\13.1.5</t>
  </si>
  <si>
    <t>\\egito\MMD_QATC - 2019\Evidências\Domínio C\QATC 13\13.1 Abrangência  do controle externo concomitante\13.1.6</t>
  </si>
  <si>
    <t>\\egito\MMD_QATC - 2019\Evidências\Domínio C\QATC 13\13.1 Abrangência  do controle externo concomitante\13.1.7</t>
  </si>
  <si>
    <t>Plano Anual de Fiscalização</t>
  </si>
  <si>
    <t>\\egito\MMD_QATC - 2019\Evidências\Domínio C\QATC 13\13.2 Processo de controle externo concomitante\13.2.2</t>
  </si>
  <si>
    <t>Documentos Suricato</t>
  </si>
  <si>
    <t>\\egito\MMD_QATC - 2019\Evidências\Domínio C\QATC 13\13.2 Processo de controle externo concomitante\13.2.3</t>
  </si>
  <si>
    <t>O Tribunal adota medidas cautelares mas não há sistemática de monitoramento implantada.</t>
  </si>
  <si>
    <t>\\egito\MMD_QATC - 2019\Evidências\Domínio C\QATC 13\13.2 Processo de controle externo concomitante\13.2.4</t>
  </si>
  <si>
    <t>O TAG foi assinado em maio, e está no prazo de monitoramento.</t>
  </si>
  <si>
    <t>\\egito\MMD_QATC - 2019\Evidências\Domínio C\QATC 13\13.2 Processo de controle externo concomitante\13.2.5</t>
  </si>
  <si>
    <t>Sicom, Fiscap, Geo-Obras, CAPMG</t>
  </si>
  <si>
    <t>\\egito\MMD_QATC - 2019\Evidências\Domínio C\QATC 13\13.2 Processo de controle externo concomitante\13.2.6</t>
  </si>
  <si>
    <t>Resolução 06/2015, Orientação Normativa SCE e Relatórios de Atividades</t>
  </si>
  <si>
    <t>\\egito\MMD_QATC - 2019\Evidências\Domínio C\QATC 14\14.1 Valor e benefícios da atuação de controle\14.1.1</t>
  </si>
  <si>
    <t>\\egito\MMD_QATC - 2019\Evidências\Domínio C\QATC 14\14.1 Valor e benefícios da atuação de controle\14.1.2</t>
  </si>
  <si>
    <t>\\egito\MMD_QATC - 2019\Evidências\Domínio C\QATC 14\14.1 Valor e benefícios da atuação de controle\14.1.3</t>
  </si>
  <si>
    <t>Está em desenvolvimento no Sistema Focus.</t>
  </si>
  <si>
    <t>Centro de Fiscalização Integrada e Inteligência (Suricato)</t>
  </si>
  <si>
    <t>Diretoria de Fiscalização de Matérias Especiais</t>
  </si>
  <si>
    <t>Coordenadoria de Fiscalização de Concessões</t>
  </si>
  <si>
    <t>Superintendência de Controle Externo e Equipe Projeto Na Ponta do Lápis</t>
  </si>
  <si>
    <t xml:space="preserve">Diretoria de Controle Externo do Estado </t>
  </si>
  <si>
    <t>Diretoria de Controle Externo do Estado e Diretoria de Controle Externo dos Municípios</t>
  </si>
  <si>
    <t>Diretoria de Controle Externo do Estado</t>
  </si>
  <si>
    <t>Diretoria de Controle Externo dos Municípios</t>
  </si>
  <si>
    <t>Coordenadoria de Auditoria Operacional e Diretoria de Controle Externo dos Municípios</t>
  </si>
  <si>
    <t>Resolução nº 10/2011 e 02/2019</t>
  </si>
  <si>
    <t>\\egito\MMD_QATC - 2019\Evidências\Domínio C\QATC 15\15.1 Marco legal da unidade de informações estratégicas\15.1.1</t>
  </si>
  <si>
    <t xml:space="preserve">A Resolução nº 02/2019 e a Resolução nº 10/2011 estabelecem as atribuições da unidade de informações estratégicas e a política de fiscalização integrada. Os servidores da unidade assinam termo de responsabilidade comprometendo-se a manter as informações  acessadas por eles apenas no âmbito das atribuições funcionais do setor; acesso físico monitorado e restrito por meio de biometria; quanto aos dados obtidos, tratados e armazenados pelo TCEMG, há niveis de acesso de  forma compartimentada  e com soluções desejáveis de segurança da informação; as máquinas são fechadas por senha de acesso; utilização de sistema robusto de proteção anti-virus, anti spam, firewall para cada máquina individualmente (MCAFee). </t>
  </si>
  <si>
    <t>\\egito\MMD_QATC - 2019\Evidências\Domínio C\QATC 15\15.1 Marco legal da unidade de informações estratégicas\15.1.2</t>
  </si>
  <si>
    <t xml:space="preserve">Resolução nº 12/2014, que regulamenta a Lei nº 12.527/2011.  A Resolução nº 12/2014 regulamenta a Lei de Acesso à Informação no TCEMG e em seus dispositivos estabeleceu a proteção das informações pessoas  e da privacidade (art. 9º, II, e Capítulo V). Além disso, por meio do Memorando 108/2016, o Centro de Fiscalização Integrada e Inteligência sugeriu texto de resolução para regulamentação da classificação das informações quanto à confidencialidade que originou a Resolução  nº03/2019 </t>
  </si>
  <si>
    <t>\\egito\MMD_QATC - 2019\Evidências\Domínio C\QATC 15\15.1 Marco legal da unidade de informações estratégicas\15.1.3</t>
  </si>
  <si>
    <t xml:space="preserve">Organograma institucional </t>
  </si>
  <si>
    <t>\\egito\MMD_QATC - 2019\Evidências\Domínio C\QATC 15\15.1 Marco legal da unidade de informações estratégicas\15.1.4</t>
  </si>
  <si>
    <t xml:space="preserve">A Unidade funciona na  Central Suricato de Fiscalização Integrada, Inteligência e Inovação, edifício inaugurado pelo TCEMG em 2017 para abrigar a áreas de inteligência  e de estratégia do controle externo , bem como a área de tecnologia de informação. </t>
  </si>
  <si>
    <t>\\egito\MMD_QATC - 2019\Evidências\Domínio C\QATC 15\15.2 Infraestrutura da unidade de informações estratégicas\15.2.1</t>
  </si>
  <si>
    <t xml:space="preserve">Todos os servidores lotados na unidade de informações estratégicas envolvidos na atividade fim são efetivos, porém nem todos têm capacitação específica na área de inteligência. </t>
  </si>
  <si>
    <t>A infraestrutura e a comunicação são protegidas, conforme especificado no item 15.1.2, porém o acesso não é restrito aos profissionais lotados na unidade. Como a equipe de informações estratégicas é composta apenas por profissionais efetivos da área de negócio, alguns trabalhos, levantamentos e cruzamentos demandam envolvimento da equipe da Diretoria de Tecnologia da Informação.</t>
  </si>
  <si>
    <t xml:space="preserve">Plano de capacitação submetido à SUperintendência e Escola de Contas Rol de visitas técnicas e cursos realizados pelos servidores lotados no Centro de Fiscalização Integrada e Inteligência; </t>
  </si>
  <si>
    <t>\\egito\MMD_QATC - 2019\Evidências\Domínio C\QATC 15\15.2 Infraestrutura da unidade de informações estratégicas\15.2.4</t>
  </si>
  <si>
    <t>Estudos para subsidiar a escolha dos jurisdicionados a serem auditados</t>
  </si>
  <si>
    <t>\\egito\MMD_QATC - 2019\Evidências\Domínio C\QATC 15\15.3 Processo de informações estratégicas\15.3.1</t>
  </si>
  <si>
    <t>Relatórios de Inteligência; aplicação das malhas</t>
  </si>
  <si>
    <t>\\egito\MMD_QATC - 2019\Evidências\Domínio C\QATC 15\15.3 Processo de informações estratégicas\15.3.2</t>
  </si>
  <si>
    <t>A Unidade usualmente atende a solicitações de informações estratégicas. A solicitação por ela é menos comum, inclusive em virtude do grande número de bancos de dados a que já tem acesso, por força dos convênios celebrados.</t>
  </si>
  <si>
    <t>\\egito\MMD_QATC - 2019\Evidências\Domínio C\QATC 15\15.3 Processo de informações estratégicas\15.3.4</t>
  </si>
  <si>
    <t>Declaração da Diretoria de Tecnologia da Informação do TCEMG e Termo de Compromisso</t>
  </si>
  <si>
    <t>\\egito\MMD_QATC - 2019\Evidências\Domínio C\QATC 15\15.3 Processo de informações estratégicas\15.3.5</t>
  </si>
  <si>
    <t>\\egito\MMD_QATC - 2019\Evidências\Domínio C\QATC 15\15.3 Processo de informações estratégicas\15.3.6</t>
  </si>
  <si>
    <t>Termos de Cooperação, participação na Infocontas, compartilhamento de informações.</t>
  </si>
  <si>
    <t xml:space="preserve"> Banco de tipologias</t>
  </si>
  <si>
    <t>\\egito\MMD_QATC - 2019\Evidências\Domínio C\QATC 15\15.3 Processo de informações estratégicas\15.3.8</t>
  </si>
  <si>
    <t xml:space="preserve">Acordo de Cooperação com Polícia Civil, CADE, Termos de Cooperação com a Secretaria de Estado de Fazenda,  Detran MG, Ministério do Trabalho,  Jucemg etc
</t>
  </si>
  <si>
    <t>\\egito\MMD_QATC - 2019\Evidências\Domínio C\QATC 15\15.3 Processo de informações estratégicas\15.3.9</t>
  </si>
  <si>
    <t>Plano de Fiscalização 2018 e 2019</t>
  </si>
  <si>
    <t>\\egito\MMD_QATC - 2019\Evidências\Domínio C\QATC 15\15.4 Resultados de informações estratégicas\15.4.1</t>
  </si>
  <si>
    <t xml:space="preserve">Em decorrência da apliacação das malhas de pessoal foi desenvolvido o Módulo de Acompanhamento de Indícios para que os casos classificados como graves fossem comunicados aos jurisdicionados e informado os esclarecimentos e as providências adotadas, bem como a análise da situação pela área técnica competente. </t>
  </si>
  <si>
    <t>\\egito\MMD_QATC - 2019\Evidências\Domínio C\QATC 15\15.4 Resultados de informações estratégicas\15.4.2</t>
  </si>
  <si>
    <t>Memorandos em que há o compartilhamento de informações e conhecimentos estratégicos</t>
  </si>
  <si>
    <t>\\egito\MMD_QATC - 2019\Evidências\Domínio C\QATC 15\15.4 Resultados de informações estratégicas\15.4.3</t>
  </si>
  <si>
    <t>As equipes técnicas  deste Tribunal de Contas participaram de cursos relacionados às atividades de fiscalização e auditoria de obras e serviços de engenharia conforme lista da Escola de Contas deste Tribunal e certificados  emitidos pelo SINAOP</t>
  </si>
  <si>
    <t>\\egito\MMD_QATC - 2019\Evidências\Domínio D\QATC 16\16.1 Organização e fundamentos da fiscalização e auditoria de obras públicas\16.1.1</t>
  </si>
  <si>
    <t>O Tribunal de Contas de Minas Gerais possui um sistema de fiscalização de obras e serviços de engenharia chamado Geobras, regulamentado através da Resolução 06/2013, bem como pela Instrução Normativa 06/2013</t>
  </si>
  <si>
    <t>\\egito\MMD_QATC - 2019\Evidências\Domínio D\QATC 16\16.1 Organização e fundamentos da fiscalização e auditoria de obras públicas\16.1.3</t>
  </si>
  <si>
    <t>O trabalhos de fiscalilzação e auditoria de obras públicas são realizados com a utilização de equipamentos necessários e apropriados, conforme relação disponibilizada nas evidências. As equipes  tem acesso a computadores e trabalham com sistema próprio (Geo-Obras). Também contam com o apoio do Suricato para coleta e análise de dados.</t>
  </si>
  <si>
    <t>\\egito\MMD_QATC - 2019\Evidências\Domínio D\QATC 16\16.1 Organização e fundamentos da fiscalização e auditoria de obras públicas\16.1.4</t>
  </si>
  <si>
    <t>\\egito\MMD_QATC - 2019\Evidências\Domínio D\QATC 16\16.2 Fiscalização e auditoria das licitações de obras públicas\16.2.1</t>
  </si>
  <si>
    <t>\\egito\MMD_QATC - 2019\Evidências\Domínio D\QATC 16\16.2 Fiscalização e auditoria das licitações de obras públicas\16.2.2</t>
  </si>
  <si>
    <t>A avaliação do Tribunal em processos de Auditoria, Inspeção ordinária , Denúncia e Licitação contemplou a origem e economicidade dos preços praticados, inclusive com análise da composição do BDI e as leis sociais.</t>
  </si>
  <si>
    <t>\\egito\MMD_QATC - 2019\Evidências\Domínio D\QATC 16\16.2 Fiscalização e auditoria das licitações de obras públicas\16.2.3</t>
  </si>
  <si>
    <t>\\egito\MMD_QATC - 2019\Evidências\Domínio D\QATC 16\16.2 Fiscalização e auditoria das licitações de obras públicas\16.2.4</t>
  </si>
  <si>
    <t>A avaliação do Tribunal em processos de  Denúncia, Licitação, Inspeção Extraordinária e Inspeção Ordinária  contemplou a análise da prática de sobrepreço no orçamento básico</t>
  </si>
  <si>
    <t>\\egito\MMD_QATC - 2019\Evidências\Domínio D\QATC 16\16.2 Fiscalização e auditoria das licitações de obras públicas\16.2.5</t>
  </si>
  <si>
    <t>A análise da prática de jogo de planilha só foi realizada em um processo de Denúncia  e um processo de Auditoria no período avaliado.</t>
  </si>
  <si>
    <t>A avaliação do Tribunal em processos de  Denúncia, Inspeção extraordinária e Inspeção Ordinária  contemplou a análise da  execução da obra ou serviço de engenharia em relação ao controles necessários , tais como registros, medições, laudos, controle de prazos e entrega da obra.</t>
  </si>
  <si>
    <t>\\egito\MMD_QATC - 2019\Evidências\Domínio D\QATC 16\16.3 Fiscalização e auditoria de execução de obras públicas\16.3.1</t>
  </si>
  <si>
    <t>\\egito\MMD_QATC - 2019\Evidências\Domínio D\QATC 16\16.3 Fiscalização e auditoria de execução de obras públicas\16.3.2</t>
  </si>
  <si>
    <t>A avaliação do Tribunal em processos de  Representação e Auditoria  contemplou a análise do cumprimento dos cronogramas das etapas de execução do empreendimento.</t>
  </si>
  <si>
    <t>\\egito\MMD_QATC - 2019\Evidências\Domínio D\QATC 16\16.3 Fiscalização e auditoria de execução de obras públicas\16.3.3</t>
  </si>
  <si>
    <t>A avaliação do Tribunal em processos de  Representação, Licitação e Inspeção Ordinária  contemplou a análise da adequação dos quatitativos dos serviços contratados e pagos às medições.</t>
  </si>
  <si>
    <t>\\egito\MMD_QATC - 2019\Evidências\Domínio D\QATC 16\16.3 Fiscalização e auditoria de execução de obras públicas\16.3.4</t>
  </si>
  <si>
    <t>A avaliação do Tribunal em processos de Auditoria,  Inspeção Ordinária e Representação  contemplou a análise de superfaturamento.</t>
  </si>
  <si>
    <t>\\egito\MMD_QATC - 2019\Evidências\Domínio D\QATC 16\16.3 Fiscalização e auditoria de execução de obras públicas\16.3.5</t>
  </si>
  <si>
    <t>A avaliação do Tribunal em processos de  Inspeção Ordinária, Representação e Denúncia  contemplou a análise da pertinência da execução dos serviços em face das normas técnicas pertinentes.</t>
  </si>
  <si>
    <t>\\egito\MMD_QATC - 2019\Evidências\Domínio D\QATC 16\16.3 Fiscalização e auditoria de execução de obras públicas\16.3.8</t>
  </si>
  <si>
    <t>A avaliação do Tribunal em processos de  Representação e Denúncia  contemplou a análise de termos aditivos.</t>
  </si>
  <si>
    <t>\\egito\MMD_QATC - 2019\Evidências\Domínio D\QATC 16\16.3 Fiscalização e auditoria de execução de obras públicas\16.3.9</t>
  </si>
  <si>
    <t>A fiscalização de obras rodoviárias e de pavimentação pode ser verificada nos processos de representação, denúncia e inspeção ordinária.</t>
  </si>
  <si>
    <t>\\egito\MMD_QATC - 2019\Evidências\Domínio D\QATC 16\16.4 Resultados da fiscalização e auditorias das obras públicas\16.4.1</t>
  </si>
  <si>
    <t>A fiscalização de obras hídricas pode ser verificada nos processos de representação, denúncia e auditoria de acompanhamento.</t>
  </si>
  <si>
    <t>\\egito\MMD_QATC - 2019\Evidências\Domínio D\QATC 16\16.4 Resultados da fiscalização e auditorias das obras públicas\16.4.2</t>
  </si>
  <si>
    <t>A fiscalização de obras saneamento pode ser verificada nos processos de inspeção extraordinária e denúncia.</t>
  </si>
  <si>
    <t>\\egito\MMD_QATC - 2019\Evidências\Domínio D\QATC 16\16.4 Resultados da fiscalização e auditorias das obras públicas\16.4.3</t>
  </si>
  <si>
    <t>O Tribunal realizou dois levantamentos de obras paralisadas. O estudo para adoção das medidas cabíveis está sendo realizado.</t>
  </si>
  <si>
    <t>Processos 1058813, 1041586, 1053878</t>
  </si>
  <si>
    <t>Processos 1058813, 1041586, 1054040</t>
  </si>
  <si>
    <t>Processos 1058906, 1066586, 1047802</t>
  </si>
  <si>
    <t>Processos 1040768, 1047823, 1058506</t>
  </si>
  <si>
    <t>Processos 1058544, 1058853, 1066600</t>
  </si>
  <si>
    <t>Processos 1058749, 1058816, 1054288</t>
  </si>
  <si>
    <t>RELATÓRIO AOP RESÍDUOS SÓLIDOS URBANOS / SLU</t>
  </si>
  <si>
    <t>\\egito\MMD_QATC - 2019\Evidências\Domínio D\QATC 18\18.1 Fiscalização e auditoria da gestão de resíduos sólidos\18.1.1</t>
  </si>
  <si>
    <t>\\egito\MMD_QATC - 2019\Evidências\Domínio D\QATC 18\18.1 Fiscalização e auditoria da gestão de resíduos sólidos\18.1.2</t>
  </si>
  <si>
    <t>\\egito\MMD_QATC - 2019\Evidências\Domínio D\QATC 18\18.1 Fiscalização e auditoria da gestão de resíduos sólidos\18.1.3</t>
  </si>
  <si>
    <t>\\egito\MMD_QATC - 2019\Evidências\Domínio D\QATC 18\18.1 Fiscalização e auditoria da gestão de resíduos sólidos\18.1.4</t>
  </si>
  <si>
    <t>\\egito\MMD_QATC - 2019\Evidências\Domínio D\QATC 18\18.1 Fiscalização e auditoria da gestão de resíduos sólidos\18.1.5</t>
  </si>
  <si>
    <t>\\egito\MMD_QATC - 2019\Evidências\Domínio D\QATC 18\18.1 Fiscalização e auditoria da gestão de resíduos sólidos\18.1.6</t>
  </si>
  <si>
    <t>\\egito\MMD_QATC - 2019\Evidências\Domínio D\QATC 18\18.1 Fiscalização e auditoria da gestão de resíduos sólidos\18.1.7</t>
  </si>
  <si>
    <t>JANAÍNA DE ANDRADE EVANGELISTA (MESTRE E DOUTORA EM SANEAMENTO, MEIO AMBIENTE E RECURSOS HÍDRICOS)</t>
  </si>
  <si>
    <t>\\egito\MMD_QATC - 2019\Evidências\Domínio D\QATC 18\18.2 Fiscalização e auditoria da gestão de recursos hídricos\18.2.1</t>
  </si>
  <si>
    <t>RELATÓRIO AOP RECURSOS HÍDRICOS</t>
  </si>
  <si>
    <t>\\egito\MMD_QATC - 2019\Evidências\Domínio D\QATC 18\18.2 Fiscalização e auditoria da gestão de recursos hídricos\18.2.2</t>
  </si>
  <si>
    <t>\\egito\MMD_QATC - 2019\Evidências\Domínio D\QATC 18\18.2 Fiscalização e auditoria da gestão de recursos hídricos\18.2.3</t>
  </si>
  <si>
    <t>\\egito\MMD_QATC - 2019\Evidências\Domínio D\QATC 18\18.2 Fiscalização e auditoria da gestão de recursos hídricos\18.2.4</t>
  </si>
  <si>
    <t xml:space="preserve"> Está em curso auditoria no Município de Belo Horizonte. </t>
  </si>
  <si>
    <t>\\egito\MMD_QATC - 2019\Evidências\Domínio D\QATC 18\18.3 Fiscalização e auditoria da gestão de mobilidade urbana\18.3.3</t>
  </si>
  <si>
    <t>\\egito\MMD_QATC - 2019\Evidências\Domínio D\QATC 18\18.3 Fiscalização e auditoria da gestão de mobilidade urbana\18.3.4</t>
  </si>
  <si>
    <t>\\egito\MMD_QATC - 2019\Evidências\Domínio D\QATC 18\18.3 Fiscalização e auditoria da gestão de mobilidade urbana\18.3.5</t>
  </si>
  <si>
    <t>\\egito\MMD_QATC - 2019\Evidências\Domínio D\QATC 18\18.3 Fiscalização e auditoria da gestão de mobilidade urbana\18.3.6</t>
  </si>
  <si>
    <t>\\egito\MMD_QATC - 2019\Evidências\Domínio D\QATC 18\18.3 Fiscalização e auditoria da gestão de mobilidade urbana\18.3.7</t>
  </si>
  <si>
    <t>Plano Anual de Fiscalização 2017 a 2019; Ordem de Serviço com escopo da PCA; Resoluções IEGM e IEGE;Instuções Normativas IEGM e IEGE</t>
  </si>
  <si>
    <t>\\egito\MMD_QATC - 2019\Evidências\Domínio E\QATC 19\19.1 Planejamento da fiscalização da educação\19.1.1</t>
  </si>
  <si>
    <t>IEGM, IEGE e Levantamentos realizados pelo Suricato; Plano Anual de Fiscalização 2017 a 2019;</t>
  </si>
  <si>
    <t>\\egito\MMD_QATC - 2019\Evidências\Domínio E\QATC 19\19.1 Planejamento da fiscalização da educação\19.1.2</t>
  </si>
  <si>
    <t>Amostras elaboradas e relatórios técnicos</t>
  </si>
  <si>
    <t>\\egito\MMD_QATC - 2019\Evidências\Domínio E\QATC 19\19.1 Planejamento da fiscalização da educação\19.1.3</t>
  </si>
  <si>
    <t>Sicom , TCEduca, aplicativo Na Ponta do Lápis</t>
  </si>
  <si>
    <t>\\egito\MMD_QATC - 2019\Evidências\Domínio E\QATC 19\19.1 Planejamento da fiscalização da educação\19.1.4</t>
  </si>
  <si>
    <t>Prestação de Contas dos Prefeitos e Balanço Geral do Estado de  2018 (Processo 1066559)</t>
  </si>
  <si>
    <t>\\egito\MMD_QATC - 2019\Evidências\Domínio E\QATC 19\19.2 Fiscalização da educação\19.2.2</t>
  </si>
  <si>
    <t>Levantamento de infraestrutura das Escolas; aplicativo Na Ponta do Lápis</t>
  </si>
  <si>
    <t>\\egito\MMD_QATC - 2019\Evidências\Domínio E\QATC 19\19.2 Fiscalização da educação\19.2.3</t>
  </si>
  <si>
    <t>Relatórios de Auditoria</t>
  </si>
  <si>
    <t xml:space="preserve">Relatórios de Auditoria </t>
  </si>
  <si>
    <t>\\egito\MMD_QATC - 2019\Evidências\Domínio E\QATC 19\19.2 Fiscalização da educação\19.2.6</t>
  </si>
  <si>
    <t>Recomendação de preenchimento (Assunto Administrativo) e Notícias relacionadas à ação do TCEMG</t>
  </si>
  <si>
    <t>\\egito\MMD_QATC - 2019\Evidências\Domínio E\QATC 19\19.2 Fiscalização da educação\19.2.7</t>
  </si>
  <si>
    <t xml:space="preserve">O Tribunal de Contas do Estado de Minas Gerais (TCEMG) iniciou, em abril de 2019, a integração entre os seus sistemas de prestação de contas e o Sistema de Informações sobre Orçamentos Públicos em Educação (Siope), o que permite a conciliação e a validação das informações. </t>
  </si>
  <si>
    <t>\\egito\MMD_QATC - 2019\Evidências\Domínio E\QATC 19\19.3 Fiscalização dos planos de educação\19.3.2</t>
  </si>
  <si>
    <t>\\egito\MMD_QATC - 2019\Evidências\Domínio E\QATC 19\19.3 Fiscalização dos planos de educação\19.3.3</t>
  </si>
  <si>
    <t>Relatório de Auditoria; Auditoria Operacional 1054016 ;Notícia</t>
  </si>
  <si>
    <t>Consta das prestações de contas dos Prefeitos análise sobre metas do PNE.</t>
  </si>
  <si>
    <t>Site e Relatório do Programa Na Ponta do Lápis</t>
  </si>
  <si>
    <t>\\egito\MMD_QATC - 2019\Evidências\Domínio E\QATC 19\19.4 Publicação e disseminação das ações de controle na educação\19.4.1</t>
  </si>
  <si>
    <t>Site Na Ponta do Lápis, aplicativo, Fiscalizando com o TCE</t>
  </si>
  <si>
    <t>\\egito\MMD_QATC - 2019\Evidências\Domínio E\QATC 19\19.4 Publicação e disseminação das ações de controle na educação\19.4.2</t>
  </si>
  <si>
    <t>Relatórios de Atividades 2017 e 2018, Relatório do Programa Na Ponta do Lápis, Encontro com profissionais da Educação e  Projeto Conhecer na escola</t>
  </si>
  <si>
    <t>\\egito\MMD_QATC - 2019\Evidências\Domínio E\QATC 19\19.4 Publicação e disseminação das ações de controle na educação\19.4.3</t>
  </si>
  <si>
    <t>I e II Encontro de Conselherios da Educação e SINED</t>
  </si>
  <si>
    <t>\\egito\MMD_QATC - 2019\Evidências\Domínio E\QATC 19\19.4 Publicação e disseminação das ações de controle na educação\19.4.4</t>
  </si>
  <si>
    <t>Projeto Integrar, Visitas aos TCEs, Termos de Compromisso Na Ponta do Lápis, SINED, Comitê de Educação IRB</t>
  </si>
  <si>
    <t>\\egito\MMD_QATC - 2019\Evidências\Domínio E\QATC 19\19.4 Publicação e disseminação das ações de controle na educação\19.4.5</t>
  </si>
  <si>
    <t>Há previsão de ações de fiscalização na área da saúde, mas não em caráter prioritário.</t>
  </si>
  <si>
    <t>Sicom</t>
  </si>
  <si>
    <t>\\egito\MMD_QATC - 2019\Evidências\Domínio E\QATC 20\20.1 Planejamento da fiscalização\20.1.4</t>
  </si>
  <si>
    <t>Relatórios do Sicom e dados do acompanhamento das contas do Governador</t>
  </si>
  <si>
    <t>\\egito\MMD_QATC - 2019\Evidências\Domínio E\QATC 20\20.1 Planejamento da fiscalização\20.1.5</t>
  </si>
  <si>
    <t>O item é verificado  nas contas do Governador.  Balanço Geral do Estado de 2016 a 2018 (Processos 1007713, 1040601 e 1066559)</t>
  </si>
  <si>
    <t>\\egito\MMD_QATC - 2019\Evidências\Domínio E\QATC 20\20.2 Fiscalização orçamentária e financeira dos recursos de saúde\20.2.1</t>
  </si>
  <si>
    <t>\\egito\MMD_QATC - 2019\Evidências\Domínio E\QATC 20\20.2 Fiscalização orçamentária e financeira dos recursos de saúde\20.2.2</t>
  </si>
  <si>
    <t>\\egito\MMD_QATC - 2019\Evidências\Domínio E\QATC 20\20.2 Fiscalização orçamentária e financeira dos recursos de saúde\20.2.3</t>
  </si>
  <si>
    <t>\\egito\MMD_QATC - 2019\Evidências\Domínio E\QATC 20\20.2 Fiscalização orçamentária e financeira dos recursos de saúde\20.2.4</t>
  </si>
  <si>
    <t xml:space="preserve">Não foram realizadas fiscalizações no período avaliado. </t>
  </si>
  <si>
    <t>\\egito\MMD_QATC - 2019\Evidências\Domínio E\QATC 20\20.4 Controle concomitante e resultados das ações de fiscalização da saúde\20.4.2</t>
  </si>
  <si>
    <t>Prestação de Contas dos Prefeitos e Balanço Geral do Estado de 2016 a 2018 (Processos 1007713, 1040601 e 1066559)</t>
  </si>
  <si>
    <t>\\egito\MMD_QATC - 2019\Evidências\Domínio E\QATC 20\20.4 Controle concomitante e resultados das ações de fiscalização da saúde\20.4.3</t>
  </si>
  <si>
    <t xml:space="preserve">Não há manual ou regulamento, mas as fiscalizações observam as diretrizes e padrões estabelecidos. </t>
  </si>
  <si>
    <t>Relatório de Atividades 2018 (Tabela 27): Curso e evento  RPPS; Novas práticas aplicadas na auditoria dos Regimes Próprios de Previdência Social; Treinamento Auditoria RPPS; XVII Congresso Regional da AMIPREM; RPPS em debate</t>
  </si>
  <si>
    <t>\\egito\MMD_QATC - 2019\Evidências\Domínio E\QATC 21\21.1 Estrutura e normas gerais\21.1.2</t>
  </si>
  <si>
    <t>Foi instituído  Grupo de Estudo sobre Regime Próprio de Previdência Social (Portaria 26/2019, art. 6º)</t>
  </si>
  <si>
    <t>O item é verificado  nas contas do Governador. Balanço Geral do Estado de 2016 a 2018 (Processos 1007713, 1040601 e 1066559)</t>
  </si>
  <si>
    <t>\\egito\MMD_QATC - 2019\Evidências\Domínio E\QATC 21\21.1 Estrutura e normas gerais\21.1.4</t>
  </si>
  <si>
    <t>\\egito\MMD_QATC - 2019\Evidências\Domínio E\QATC 21\21.1 Estrutura e normas gerais\21.1.5</t>
  </si>
  <si>
    <t xml:space="preserve">É verificado quando da análise das contas do Governador. </t>
  </si>
  <si>
    <t>\\egito\MMD_QATC - 2019\Evidências\Domínio E\QATC 21\21.1 Estrutura e normas gerais\21.1.7</t>
  </si>
  <si>
    <t>\\egito\MMD_QATC - 2019\Evidências\Domínio E\QATC 21\21.1 Estrutura e normas gerais\21.1.8</t>
  </si>
  <si>
    <t>\\egito\MMD_QATC - 2019\Evidências\Domínio E\QATC 21\21.1 Estrutura e normas gerais\21.1.9</t>
  </si>
  <si>
    <t>\\egito\MMD_QATC - 2019\Evidências\Domínio E\QATC 21\21.2 Gestão atuarial\21.2.1</t>
  </si>
  <si>
    <t>\\egito\MMD_QATC - 2019\Evidências\Domínio E\QATC 21\21.2 Gestão atuarial\21.2.4</t>
  </si>
  <si>
    <t>\\egito\MMD_QATC - 2019\Evidências\Domínio E\QATC 21\21.4 Aplicações financeiras\21.4.1</t>
  </si>
  <si>
    <t>\\egito\MMD_QATC - 2019\Evidências\Domínio E\QATC 21\21.4 Aplicações financeiras\21.4.2</t>
  </si>
  <si>
    <t>\\egito\MMD_QATC - 2019\Evidências\Domínio E\QATC 21\21.4 Aplicações financeiras\21.4.3</t>
  </si>
  <si>
    <t>\\egito\MMD_QATC - 2019\Evidências\Domínio E\QATC 21\21.4 Aplicações financeiras\21.4.4</t>
  </si>
  <si>
    <t>O item é verificado  nas contas do Governador.Balanço Geral do Estado de 2016 a 2018 (Processos 1007713, 1040601 e 1066559)</t>
  </si>
  <si>
    <t>\\egito\MMD_QATC - 2019\Evidências\Domínio E\QATC 22\22.2 Gestão e transparência\22.2.4</t>
  </si>
  <si>
    <t>\\egito\MMD_QATC - 2019\Evidências\Domínio F\QATC 23\23.1 Fiscalização e auditoria da gestão fiscal\23.1.1</t>
  </si>
  <si>
    <t>\\egito\MMD_QATC - 2019\Evidências\Domínio F\QATC 23\23.1 Fiscalização e auditoria da gestão fiscal\23.1.2</t>
  </si>
  <si>
    <t>\\egito\MMD_QATC - 2019\Evidências\Domínio F\QATC 23\23.1 Fiscalização e auditoria da gestão fiscal\23.1.3</t>
  </si>
  <si>
    <t>\\egito\MMD_QATC - 2019\Evidências\Domínio F\QATC 23\23.1 Fiscalização e auditoria da gestão fiscal\23.1.4</t>
  </si>
  <si>
    <t>\\egito\MMD_QATC - 2019\Evidências\Domínio F\QATC 23\23.1 Fiscalização e auditoria da gestão fiscal\23.1.5</t>
  </si>
  <si>
    <t>O item é verificado  nas contas do Governador. Relatório Técnico das Contas de Governo de 2018,  a partir da p. 172, item 5.12.3</t>
  </si>
  <si>
    <t>\\egito\MMD_QATC - 2019\Evidências\Domínio F\QATC 23\23.1 Fiscalização e auditoria da gestão fiscal\23.1.14</t>
  </si>
  <si>
    <t>O item é verificado  nas contas do Governador. Relatório Técnico das Contas de Governo de 2018,  p. 79, item 4.2.2</t>
  </si>
  <si>
    <t>\\egito\MMD_QATC - 2019\Evidências\Domínio F\QATC 23\23.1 Fiscalização e auditoria da gestão fiscal\23.1.15</t>
  </si>
  <si>
    <t>O item é verificado  nas contas do Governador. Relatório Técnico das Contas de Governo de 2018,  p. 102, item 4.3</t>
  </si>
  <si>
    <t>\\egito\MMD_QATC - 2019\Evidências\Domínio F\QATC 23\23.1 Fiscalização e auditoria da gestão fiscal\23.1.16</t>
  </si>
  <si>
    <t>Acompanhamento da Gestão Fiscal dos Municípios por meio do Sicom; Relatório Técnico das Contas do Governador 2018, item 3.6.1, fls. 50 (Balanço Geral do Estado  - Processo 1066559)</t>
  </si>
  <si>
    <t>\\egito\MMD_QATC - 2019\Evidências\Domínio F\QATC 23\23.1 Fiscalização e auditoria da gestão fiscal\23.1.17</t>
  </si>
  <si>
    <t>As informações a respeito da ordem de pagamento são exigidas por meio das Decisões Normativas elaboradas anualmente para a definição das contas de gestão que serão autuadas para fins de julgamento. No ano passado tivemos a Decisão Normativa n. 01/2018: alínea "b" do item XXVI do Anexo I; alínea "b" do item XX do Anexo II; alínea "b" do inciso XXIV do Anexo II; alínea "b" do inciso XXI do Anexo IV. Todos os itens fazem parte do relatório do controle interno, que deve compor a prestação de contas de exercício. Como exemplo: PCE DEER - MG, 2017, processo 1040673; SETOP, 2017, processo 1040653; e da Copasa, 2017, processo 1041567. No ano de 2019 temos a Decisão Normativa nº 02/2018 que estabelece a mesma exigência.</t>
  </si>
  <si>
    <t>São realizadas pesquisas de leis no site da Assembleia Legislativa do Estado de Minas Gerais.</t>
  </si>
  <si>
    <t>Alertas (Assuntos Administrativos das Câmaras e do Tribunal Pleno)</t>
  </si>
  <si>
    <t>\\egito\MMD_QATC - 2019\Evidências\Domínio F\QATC 23\23.1 Fiscalização e auditoria da gestão fiscal\23.1.20</t>
  </si>
  <si>
    <t>ACÓRDÃO pg. 2 e 45, CRONOGRAMA, ARTIGO pg. 75; Relatório Técnico das Contas de Governo de 2018,  p. 108, item 5.2; Cartilha; Portal  Receita; Relação de auditorias realizadas. Observe-se que o TCE iniciou o Projeto Receitas Municipais em 2017, com a realização de auditorias de conformidade nos municípios selecionados. Foi lançado um Questionário da Receita, de preenchimento facultativo, onde 657 entes públicos municipais atenderam ao chamado. Ainda em 2017 foram executadas 10 auditorias de conformidade. Em 2018 as equipes auditoras estiveram presentes em 14 municípios e em 2019 também estão sendo realizadas auditorias. Além das auditorias também são feitas recomendações tendo em vista o o acompanhamento da receita municipal.</t>
  </si>
  <si>
    <t>\\egito\MMD_QATC - 2019\Evidências\Domínio F\QATC 23\23.2 Fiscalização e auditoria da receita e da renúncia de receita\23.2.1</t>
  </si>
  <si>
    <t xml:space="preserve">São adotados os procedimentos estabelecidos no Projeto Receita. </t>
  </si>
  <si>
    <t>\\egito\MMD_QATC - 2019\Evidências\Domínio F\QATC 23\23.2 Fiscalização e auditoria da receita e da renúncia de receita\23.2.2</t>
  </si>
  <si>
    <t>ACÓRDÃO pg. 2 e 45, CRONOGRAMA, ARTIGO pg. 75, Projeto Receita. Observe-se que  auditorias realizadas têm como foco a orientação das boas práticas na arrecadação, a adequação da legislação e dos procedimentos fiscalizatórios, com v istas ao incremento da arrecadação. Está sendo fomentada a utilização do Termo de Ajustamento de Gestão, regulamentado pela Res. 14/2014.</t>
  </si>
  <si>
    <t>\\egito\MMD_QATC - 2019\Evidências\Domínio F\QATC 23\23.2 Fiscalização e auditoria da receita e da renúncia de receita\23.2.4</t>
  </si>
  <si>
    <t>Ações do Projeto "Sob Controle" para o aprimoramento do controle interno dos jurisdicionados</t>
  </si>
  <si>
    <t>\\egito\MMD_QATC - 2019\Evidências\Domínio F\QATC 24\24.1 Fiscalização e auditoria de controle interno dos jurisdicionados\24.1.1</t>
  </si>
  <si>
    <t>Decisão Normativa nº 02/2016</t>
  </si>
  <si>
    <t>\\egito\MMD_QATC - 2019\Evidências\Domínio F\QATC 24\24.1 Fiscalização e auditoria de controle interno dos jurisdicionados\24.1.2</t>
  </si>
  <si>
    <t>Ações do Projeto Sob Controle para o aprimoramento do controle interno dos jurisdicionados</t>
  </si>
  <si>
    <t>\\egito\MMD_QATC - 2019\Evidências\Domínio F\QATC 24\24.1 Fiscalização e auditoria de controle interno dos jurisdicionados\24.1.3</t>
  </si>
  <si>
    <t>\\egito\MMD_QATC - 2019\Evidências\Domínio F\QATC 24\24.1 Fiscalização e auditoria de controle interno dos jurisdicionados\24.1.4</t>
  </si>
  <si>
    <t>Art. 4º da Decisão Normativa nº 02/2016</t>
  </si>
  <si>
    <t>\\egito\MMD_QATC - 2019\Evidências\Domínio F\QATC 24\24.1 Fiscalização e auditoria de controle interno dos jurisdicionados\24.1.5</t>
  </si>
  <si>
    <t>A fiscalização da transparência está sendo feita em parceria com os órgãos de controle interno no âmbito do Projeto "Sob Controle",  criado  para aprimorar o controle interno do jurisdicionados.</t>
  </si>
  <si>
    <t>\\egito\MMD_QATC - 2019\Evidências\Domínio F\QATC 25\25.1 Fiscalização e auditoria da transparência dos jurisdicionados\25.1.2</t>
  </si>
  <si>
    <t>Material do Projeto "Sob Controle"</t>
  </si>
  <si>
    <t>\\egito\MMD_QATC - 2019\Evidências\Domínio F\QATC 25\25.1 Fiscalização e auditoria da transparência dos jurisdicionados\25.1.3</t>
  </si>
  <si>
    <t>\\egito\MMD_QATC - 2019\Evidências\Domínio F\QATC 25\25.1 Fiscalização e auditoria da transparência dos jurisdicionados\25.1.4</t>
  </si>
  <si>
    <t>A capacitação é uma etapa da atividade integrada de controle. Após a capacitação é realizada fiscalização do portal da transparência pelos órgãos de controle interno (Projeto "Sob Controle").</t>
  </si>
  <si>
    <t>\\egito\MMD_QATC - 2019\Evidências\Domínio F\QATC 25\25.1 Fiscalização e auditoria da transparência dos jurisdicionados\25.1.5</t>
  </si>
  <si>
    <t>Plano Anual de Fiscalização e Portaria da Presidência que aprova o Plano</t>
  </si>
  <si>
    <t>\\egito\MMD_QATC - 2019\Evidências\Domínio C\QATC 8\8.1 Processo de planejamento de fiscalização e auditoria\8.1.1</t>
  </si>
  <si>
    <t>Plano Anual de Fiscalização e Resolução 02/2019 (art. 26)</t>
  </si>
  <si>
    <t>\\egito\MMD_QATC - 2019\Evidências\Domínio C\QATC 8\8.1 Processo de planejamento de fiscalização e auditoria\8.1.2</t>
  </si>
  <si>
    <t>\\egito\MMD_QATC - 2019\Evidências\Domínio C\QATC 8\8.1 Processo de planejamento de fiscalização e auditoria\8.1.4</t>
  </si>
  <si>
    <t>\\egito\MMD_QATC - 2019\Evidências\Domínio C\QATC 8\8.1 Processo de planejamento de fiscalização e auditoria\8.1.5</t>
  </si>
  <si>
    <t xml:space="preserve">O monitoramento é feito pela Superintendência de Controle Externo com o apoio das Diretorias Técnicas. </t>
  </si>
  <si>
    <t>\\egito\MMD_QATC - 2019\Evidências\Domínio C\QATC 8\8.1 Processo de planejamento de fiscalização e auditoria\8.1.6</t>
  </si>
  <si>
    <t>Documentação de auditorias realizadas</t>
  </si>
  <si>
    <t>\\egito\MMD_QATC - 2019\Evidências\Domínio C\QATC 8\8.2 Planejamento das auditorias de conformidade\8.2.1</t>
  </si>
  <si>
    <t>\\egito\MMD_QATC - 2019\Evidências\Domínio C\QATC 8\8.2 Planejamento das auditorias de conformidade\8.2.2</t>
  </si>
  <si>
    <t>\\egito\MMD_QATC - 2019\Evidências\Domínio C\QATC 8\8.2 Planejamento das auditorias de conformidade\8.2.3</t>
  </si>
  <si>
    <t>\\egito\MMD_QATC - 2019\Evidências\Domínio C\QATC 8\8.2 Planejamento das auditorias de conformidade\8.2.4</t>
  </si>
  <si>
    <t>\\egito\MMD_QATC - 2019\Evidências\Domínio C\QATC 8\8.2 Planejamento das auditorias de conformidade\8.2.8</t>
  </si>
  <si>
    <t>\\egito\MMD_QATC - 2019\Evidências\Domínio C\QATC 8\8.2 Planejamento das auditorias de conformidade\8.2.9</t>
  </si>
  <si>
    <t>\\egito\MMD_QATC - 2019\Evidências\Domínio C\QATC 8\8.2 Planejamento das auditorias de conformidade\8.2.10</t>
  </si>
  <si>
    <t>CRONOGRAMA DE AUDITORIA / STAKEHOLDERS / SWOT / DVR / MATRIZ</t>
  </si>
  <si>
    <t>\\egito\MMD_QATC - 2019\Evidências\Domínio C\QATC 8\8.3 Planejamento das auditorias operacionais\8.3.1</t>
  </si>
  <si>
    <t>MATRIZ DE PLANEJAMENTO</t>
  </si>
  <si>
    <t>\\egito\MMD_QATC - 2019\Evidências\Domínio C\QATC 8\8.3 Planejamento das auditorias operacionais\8.3.2</t>
  </si>
  <si>
    <t>TÉCNICAS DE DIAGNÓSTICO E MATRIZ</t>
  </si>
  <si>
    <t>\\egito\MMD_QATC - 2019\Evidências\Domínio C\QATC 8\8.3 Planejamento das auditorias operacionais\8.3.3</t>
  </si>
  <si>
    <t>STAKEHOLDERS</t>
  </si>
  <si>
    <t>\\egito\MMD_QATC - 2019\Evidências\Domínio C\QATC 8\8.3 Planejamento das auditorias operacionais\8.3.4</t>
  </si>
  <si>
    <t>RELATÓRIO SLU pg. 40</t>
  </si>
  <si>
    <t>\\egito\MMD_QATC - 2019\Evidências\Domínio C\QATC 8\8.3 Planejamento das auditorias operacionais\8.3.5</t>
  </si>
  <si>
    <t>SWOT DVR MATRIZ DE PLANEJAMENTO</t>
  </si>
  <si>
    <t>\\egito\MMD_QATC - 2019\Evidências\Domínio C\QATC 8\8.3 Planejamento das auditorias operacionais\8.3.6</t>
  </si>
  <si>
    <t>CONTRATO ADALBERTO</t>
  </si>
  <si>
    <t>\\egito\MMD_QATC - 2019\Evidências\Domínio C\QATC 8\8.3 Planejamento das auditorias operacionais\8.3.7</t>
  </si>
  <si>
    <t>\\egito\MMD_QATC - 2019\Evidências\Domínio C\QATC 8\8.3 Planejamento das auditorias operacionais\8.3.9</t>
  </si>
  <si>
    <t>INSTRUMENTOS DE COLETA DE DADOS</t>
  </si>
  <si>
    <t>\\egito\MMD_QATC - 2019\Evidências\Domínio C\QATC 8\8.3 Planejamento das auditorias operacionais\8.3.10</t>
  </si>
  <si>
    <t>COORDENADORIA DE PÓS DELIBERAÇÃO</t>
  </si>
  <si>
    <t>ART. 11, §5º da Lei Federal 9504/97, Resolução 07/2012 alterada pela Resolução 05/2018 - TCEMG</t>
  </si>
  <si>
    <t>https://transparencia.tce.mg.gov.br/#/relacao_nomes_tre</t>
  </si>
  <si>
    <t>Art. 315, II e III da Resolução 12/2008 - Regimento Interno</t>
  </si>
  <si>
    <t>https://transparencia.tce.mg.gov.br/#/multas</t>
  </si>
  <si>
    <t>A atuação da Coordenadoria de Débito e multa  ocorre em obediência à in Resolução 13/2013 e, ainda, em relação ao processos de Tomadas de Contas Especial, à disposições da Instrução Normativa 03/2013.As intimações aos jurisdicionados para restituição aos erários municipais ou Estadual, bem como para pagamento de multas, conforme decisões do Tribunal, são realizadas pela Coordenadoria de Débito e Multa, que conta, para tanto, com Sistema Informatizado nomeado SECMULTAS. Para fins das intimações o sistema é alimentado com dados relativos ao débito, tais como nome e CPF do responsável, motivo do débito, data do fato gerador e valor do débito, dentre outros. O sistema está preparado para realizar os cálculos referentes à atualização dos débitos e de juros, quando for o caso. A partir da inserção dos dados são geradas as intimações correspondentes, em forma de ofício e memória de cálculo e, ainda, no caso de multas, do boleto para pagamento. As intimações geradas são encaminhadas aos jurisdicionados, em regra, via correios, por meio do setor de expedição. A partir da juntada do "AR" correspondente à intimação encaminhada, executada também pelo setor de expedição, via SGAP, o SECMULTAS é automaticamente alimentado com a informação e inicia a contagem do prazo para controle de pagamento do débito.  Nos casos em que o pagamento da multa é efetuado, o SECMULTAS é alimentado com esta informação pelo Coordenadoria de Finanças e a partir daí, a Coordenadoria de Débito emite a correspondente Certidão de Quitação que também é encaminhada ao interessado via correios, pelo Setor de Expedição. O registro de pagamento de restituições é realizado pela própria Coordenadoria de Débito, à medida que é informada sobre o pagamento pelo próprio jurisdicionado ou pelos municípios ou órgãos credores do Estado. Nos casos em que não há o registro do pagamento, dentro do prazo de vencimento estabelecido, quer seja de multa, quer seja de restituição, nem pedido de parcelamento do débito junto ao tribunal, nos casos de multa, ou junto aos órgão credores, nos casos de restituição, o sistema habilita a geração da Certidão de Débito que é encaminhada ao Ministério Público junto ao Tribunal de Contas, para execução. O SECMULTAS está habilitado para geração de Relatórios de Controle de Intimações efetuadas, de Pagamentos recebidos e em atraso, de Certidões de Quitação e de Débito emitidas. Mensalmente a Coordenadoria de Débito encaminha à Corregedoria do Tribunal, relatório onde são compiladas as informações detalhadas nos relatórios gerencias. Ainda, trimestralmente encaminha à Diretoria de Planejamento, relatório do período com as mesmas informações.</t>
  </si>
  <si>
    <t>COORDENADORIA DE DÉBITO E MULTA</t>
  </si>
  <si>
    <t>..\Evidências\Domínio C\QATC 14\14.3 Abrangência do acompanhamento da aplicação de multas, débitos, determinações e recomendações\14.3.3</t>
  </si>
  <si>
    <t>..\Evidências\Domínio C\QATC 14\14.2 Abrangência do acompanhamento das decisões\14.2.3</t>
  </si>
  <si>
    <t>Coordenadoria de Acompanhamento de Ações do Ministério Público de Contas - CAMP</t>
  </si>
  <si>
    <t>Por meio do ofício de encaminhamento das certidões de débito, aos órgãos responsáveis pela execução, são estabelecidos a responsabilidade, a forma e o prazo de encaminhamento das informações e documentos, pelas procuradorias dos órgãos e entidades, para que comprovem o estágio da execução dos débitos e multas. De 6 em 6 meses encaminhamos ofício de cobrança às procuradorias dos municípios para que informem e encaminhem documentos, atualizando as informações.  A CAMP monitora o débito até a sua quitação.</t>
  </si>
  <si>
    <t>..\Evidências\Domínio C\QATC 14\14.3 Abrangência do acompanhamento da aplicação de multas, débitos, determinações e recomendações\14.3.2</t>
  </si>
  <si>
    <t>Fazemos o acompanhamento do cumprimento das decisões do tribunal, atualmente, por meio do que chamamos de acompanhamento remoto. Abrimos uma pasta para cada processo com todos os ofícios de comunicação entre a CAMP e os órgãos responsáveis pela execução dos débitos. Alimentamos uma planilha com todos os dados e a atual fase em que a cobrança se encontra. O acompanhamento finaliza quando há informação de quitação. Está em fase de implantação o SIMP - SISTEMA INFORMATIZADO DO MINISTÉRIO PÚBLICO DE CONTAS visando otimizar a forma de trabalho atualmente realizada.</t>
  </si>
  <si>
    <t>..\Evidências\Domínio C\QATC 14\14.2 Abrangência do acompanhamento das decisões\14.2.6</t>
  </si>
  <si>
    <r>
      <rPr>
        <sz val="11"/>
        <rFont val="Calibri"/>
        <family val="2"/>
      </rPr>
      <t>O item é escopo de análise nos processos de Prestação de Contas do Executivo Municipal, integra a Certidão de Saúde. Ademais, no Índice de Efetividade da Gestão Municipal - IEGM, consta uma regra de rebaixamento, isso é quando o município não aplica o limite percentual em ações e serviços públicos de saúde, ocorre diminuição de uma faixa na nota geral do indicador</t>
    </r>
    <r>
      <rPr>
        <u/>
        <sz val="11"/>
        <color theme="10"/>
        <rFont val="Calibri"/>
        <family val="2"/>
      </rPr>
      <t>.</t>
    </r>
  </si>
  <si>
    <t>O item é escopo de análise nos processos de Prestação de Contas do Executivo Municipal, integra a Certidão de Ensino. Ademais, no Índice de Efetividade da Gestão Municipal - IEGM, consta uma regra de rebaixamento, isso é: quando o município não aplica o limite percentual em manutenção e desenvolvimento do ensino, ocorre diminuição de uma faixa na nota geral do indicador.</t>
  </si>
  <si>
    <t>O Item é escopo de análise dos processos de Prestação de Contas do Executivo Municipal, consta  da Certidão de Despesa com Pessoal e Para fins de Operação de crédito.  E, ainda integra o relatório da Gestão Fiscal – LRF.</t>
  </si>
  <si>
    <t>Consta da Certidão para fins de Operação de Crédito e integra o Relatório de Gestão Fiscal - LRF.</t>
  </si>
  <si>
    <t>Consta da Certidão para fins de Operação de Crédito e integra o relatório da Gestão Fiscal – LRF.</t>
  </si>
  <si>
    <t>O item é verificado apenas nas Contas do Governador (Relatório Técnico das Contas do Governo de 2018,  p. 50, item 3.6.1).</t>
  </si>
  <si>
    <t>..\Evidências\Domínio F\QATC 23\23.1 Fiscalização e auditoria da gestão fiscal\23.1.6</t>
  </si>
  <si>
    <t>O item é verificado apenas nas Contas do Governador (Relatório Técnico das Contas de Governo de 2018, a partir da p. 120, item 5.4. Inscrição em restos a pagar: Relatório Técnico das Contas de Governo, a partir da p.139, item 5.9).</t>
  </si>
  <si>
    <t>..\Evidências\Domínio F\QATC 23\23.1 Fiscalização e auditoria da gestão fiscal\23.1.7</t>
  </si>
  <si>
    <t>O item é verificado apenas nas Contas do Governador (Relatório Técnico das Contas de Governo de 2018,  p. 181, item 5.12.4).</t>
  </si>
  <si>
    <t>..\Evidências\Domínio F\QATC 23\23.1 Fiscalização e auditoria da gestão fiscal\23.1.8</t>
  </si>
  <si>
    <t>O item é verificado apenas nas Contas do Governador (Relatório Técnico das Contas de Governo de 2018, a partir da p. 122, item 5.6. Dívida Mobiliária: Relatório Técnico das Contas de Governo de 2018,  p. 139, item 5.9).</t>
  </si>
  <si>
    <t>..\Evidências\Domínio F\QATC 23\23.1 Fiscalização e auditoria da gestão fiscal\23.1.9</t>
  </si>
  <si>
    <t>O item é verificado apenas nas Contas do Governador (Relatório Técnico das Contas de Governo de 2018,  p. 118 e 119, item 5.3).</t>
  </si>
  <si>
    <t>..\Evidências\Domínio F\QATC 23\23.1 Fiscalização e auditoria da gestão fiscal\23.1.10</t>
  </si>
  <si>
    <t>O item é verificado apenas nas Contas do Governador (Relatório Técnico das Contas de Governo de 2018,  p. 172, item 5.12.3)</t>
  </si>
  <si>
    <t>..\Evidências\Domínio F\QATC 23\23.1 Fiscalização e auditoria da gestão fiscal\23.1.11</t>
  </si>
  <si>
    <t>O item é verificado apenas nas Contas do Governador (Relatório Técnico das Contas de Governo de 2018,  p. 138, item 5.8).</t>
  </si>
  <si>
    <t>..\Evidências\Domínio F\QATC 23\23.1 Fiscalização e auditoria da gestão fiscal\23.1.13</t>
  </si>
  <si>
    <t>Constituição Estadual (art.265), Lei Complementar n. 102/2008 (arts. 11 e 18), Portaria 25/PRES/2018, Resolução 18/2017</t>
  </si>
  <si>
    <t xml:space="preserve">Art. 90, 91, 117 do Regimento Interno. </t>
  </si>
  <si>
    <r>
      <t xml:space="preserve">A Política de Gestão de Pessoas foi instituída pela Resolução n. 09, de 23/06/2010.
</t>
    </r>
    <r>
      <rPr>
        <sz val="12"/>
        <rFont val="Calibri"/>
        <family val="2"/>
      </rPr>
      <t xml:space="preserve">A Diretoria de Gestão de Pessoas conta com corpo técnico suficiente e qualificado para exercer com eficiência as respectivas atribuições, </t>
    </r>
    <r>
      <rPr>
        <sz val="12"/>
        <color rgb="FF000000"/>
        <rFont val="Calibri"/>
        <family val="2"/>
      </rPr>
      <t>encontrando-se contemplado no Plano de Capacitação estabelecido para o biênio 2019-2020, em consonância com as diretrizes do Marco de Medição dos Tribunais de Contas (MMD-TC) (vide pasta de evidências).</t>
    </r>
  </si>
  <si>
    <t>..\Evidências\Domínio B\QATC 6\6.1 Política e estratégia de gestão de pessoas\6.1.1</t>
  </si>
  <si>
    <t xml:space="preserve">O Plano Estratégico de Gestão de Pessoas encontra-se previsto no Planejamento Estratégico deste Tribunal de Contas, aprovado pela Resolução n. 27, de 10/12/2014, para cumprimento no período compreendido entre 2015 e 2020. 
As  respectivas iniciativas estratégicas estão elencadas na "Perspectiva de Pessoas, Resultados e Inovação - Objetivo: Implantar a governança de pessoas".
A partir das referidas iniciativas, foi elaborado o Mapa Estratégico de Gestão de Pessoas 2015-2020, com o objetivo de nortear as ações e projetos específicos da área.
Por meio de tais ações e projetos, O Plano Estratégico de Gestão de Pessoas é regularmente executado, conforme apresentado no Plano de Gestão 2017-2018 e no Plano Anual 2019, e seu monitoramento é realizado por meio do Sistema Channel (vide pasta de evidências)
</t>
  </si>
  <si>
    <t>..\Evidências\Domínio B\QATC 6\6.1 Política e estratégia de gestão de pessoas\6.1.2</t>
  </si>
  <si>
    <t>As citadas atribuições competem à Diretoria de Gestão de Pessoas, por meio de seu gabinete e das Coordenadorias de Serviços Integrados de Saúde, de Pessoal e Pagamento e de Desenvolvimento de Pessoal, conforme previsto nos artigos 49 ao 51 da Resolução n. 02, de 10/04/2019 (vide pasta de evidências).</t>
  </si>
  <si>
    <t>..\Evidências\Domínio B\QATC 6\6.1 Política e estratégia de gestão de pessoas\6.1.3</t>
  </si>
  <si>
    <t>Superintêndencia de Controle Externo</t>
  </si>
  <si>
    <t>O escopo de análise das contas de Prefeito é definido anualmente pelo Tribunal e não contempla todos os itens acima. Contudo, há rejeição de contas quando não observados os itens previstos no escopo, dentre eles limites para a despesa com pessoal  e cumprimento de índices constitucionais (educação e saúde).</t>
  </si>
  <si>
    <t>Relatórios de Inteligência</t>
  </si>
  <si>
    <t>A avaliação do Tribunal em processos de  Denúncia e Representação  contemplou a análise da ART dos profissionais e empresas e sua compatibilidade com a obras ou serviço de engenharia, mas não em todas as funções relacionadas.</t>
  </si>
  <si>
    <t>A avaliação do Tribunal em processos de Denúncia e Representação contemplou parte dos itens na análise do planejamento do empreendimento e estudos de desapropriação</t>
  </si>
  <si>
    <t>A avaliação do Tribunal em processos de Inspeção extraordinária e Denúncia contemplou parte dos itens listados .</t>
  </si>
  <si>
    <t>A avaliação do Tribunal em processos de  Denúncia  contemplou apenas a análise acerca da regularidade do edital e seus anexos.</t>
  </si>
  <si>
    <t>A avaliação é feita e, caso existam irregularidades, estas são inseridas no relatório técnico.</t>
  </si>
  <si>
    <t xml:space="preserve">Nos termos do disposto nos artigos 131 e 132 da resolução nº 12/2008 - Regimento Interno, os impedimentos e/ou suspeições são declarados nos autos, logo após a sua distribuição, sendo requerida a redistribuição imediata; ou, verbalmente, na Sessão, se for o caso. Assegura também às partes a interposição de incidente de impedimento ou suspeição nos termos do art. 133 do citado regimento </t>
  </si>
  <si>
    <t>..\Evidências\Domínio B\QATC 4\4.3 mOuvidoria\4.3.1</t>
  </si>
  <si>
    <t>..\Evidências\Domínio E\QATC 19\19.2 Fiscalização da educação\19.2.5</t>
  </si>
  <si>
    <t>..\Evidências\Domínio E\QATC 19\19.2 Fiscalização da educação\19.2.8</t>
  </si>
  <si>
    <t>Art. 62,  XXIII, a - Constituição Estadual</t>
  </si>
  <si>
    <t>Art. 24 - LO</t>
  </si>
  <si>
    <t>currículos /descrição de função/avaliação de desempenho com foco em competências. Até o final de 2019 os dados serão migrados para o sistema utilizado pelo TCE-MT.</t>
  </si>
  <si>
    <r>
      <rPr>
        <b/>
        <sz val="12"/>
        <color theme="1"/>
        <rFont val="Calibri"/>
        <family val="2"/>
      </rPr>
      <t>PENDÊNCIA SANADA!</t>
    </r>
    <r>
      <rPr>
        <sz val="12"/>
        <color theme="1"/>
        <rFont val="Calibri"/>
        <family val="2"/>
      </rPr>
      <t xml:space="preserve">
Verificar o sistema da LEME  com as informações de competência.
OBS.: até o final de 2019 os dados serão migrados para o sistema utilizado pelo TCE-MT</t>
    </r>
  </si>
  <si>
    <t>Incluída a meta do Plano Estratégico: área meio 100% e área fim 80% - em implementação</t>
  </si>
  <si>
    <t>Pendência:
Incluir evidências de processos iniciados pelo próprio TCE-MG (unidade técnica), sem provocação externa.</t>
  </si>
  <si>
    <t>Adota mas não monitora de forma sistematizada.</t>
  </si>
  <si>
    <t>Devido a lotação de novos servidores na unidade, nem todos possuem capacitação específica e existe a limitação de capacitações ofertadas, as vagas são restritas.</t>
  </si>
  <si>
    <t>O serviço de TI é terceirizado</t>
  </si>
  <si>
    <t>Foi solitado a inclusão das evidências abaixo no critério 15.3.6
..\Evidências\Domínio B\QATC 3\3.3 Gestão de Tecnologia da Informação e Comunicação\3.3.4\normas e proc. de TI 34-2018.pdf  
"\\egito\MMD_QATC - 2019\Evidências\Domínio B\QATC 3\3.3 Gestão de Tecnologia da Informação e Comunicação\3.3.3\politica de segurança da inf.pdf"</t>
  </si>
  <si>
    <t>PENDÊNCIA SANADA
Pendente de verificação in loco</t>
  </si>
  <si>
    <t>PENDÊNCIA SANADA
Pendente de entrevista</t>
  </si>
  <si>
    <t>Evidências suficientes, não validadas as relacionadas ao IEGM e IEGE, conforme orientação específicas - QATC 19</t>
  </si>
  <si>
    <t>alta o envio dos alertas para o CI</t>
  </si>
  <si>
    <t>Divulgaram um único processo (n° 1066559)</t>
  </si>
  <si>
    <t>Não disponibiliza o link de acesso ao conteúdo de auditoria</t>
  </si>
  <si>
    <t>A política de comunicação não possui prazo de vigência.</t>
  </si>
  <si>
    <t>Não possui no ano em curso, mas tem em 2017 e 2018.</t>
  </si>
  <si>
    <t>o relatório destaca por diversas vezes a lei autorizariva.</t>
  </si>
  <si>
    <t>Juntada novas evidências.</t>
  </si>
  <si>
    <t xml:space="preserve">Em entrevista com a equipe dedicada do TCE-MG entendeu-se que o critério foi atendito e foi solicitada a inclusão das evidências tratadas com a equipe.
- o Relatório de EDUCAÇÃO INFANTIL - AMOSTRA BASEADA NO IDEB disponível no diretório \\egito\MMD_QATC - 2019\Evidências\Domínio E\QATC 19\19.1 Planejamento da fiscalização da educação\19.1.3
- Programa na Ponta do Lápis
</t>
  </si>
  <si>
    <t>PENDÊNCIA SANADA
Para reforçar serão juntadas novas evidências
 - a notícia dos julgamentos das auditorias operacioais;
- capacitação para membros dos Conselhos Municipais
\\egito\MMD_QATC - 2019\Evidências\Domínio E\QATC 19\19.4 Publicação e disseminação das ações de controle na educação\19.4.4</t>
  </si>
  <si>
    <t>\\egito\MMD_QATC - 2019\Evidências\Domínio E\QATC 19\19.3 Fiscalização dos planos de educação\19.3.4</t>
  </si>
  <si>
    <t>PENDÊNCIAS SANADAS
Pendências
- corrigir o link da evidência 19.3.4
- incluir os alertas</t>
  </si>
  <si>
    <t>\\egito\MMD_QATC - 2019\Evidências\Domínio E\QATC 19\19.2 Fiscalização da educação\19.2.4</t>
  </si>
  <si>
    <t xml:space="preserve">PENDÊNCIA SANADA
Pendência incluir uma relação com a lista dos servidores lotados na unidade e respectivas capacitações </t>
  </si>
  <si>
    <t>\\egito\MMD_QATC - 2019\Evidências\Domínio C\QATC 15\15.3 Processo de informações estratégicas\15.3.7</t>
  </si>
  <si>
    <t>PENDÊNCIA SANADA
Pendência juntar evidências que comprovem o intercâmbio e compartilhamento de informações</t>
  </si>
  <si>
    <t>PENDÊNCIA SANADA
Incluir evidências de processos iniciados pelo próprio TCE-MG (unidade técnica), sem provocação externa.
Auditoria de Transportes - Prefeitura Municipal de Pará de Minas, no período de 31/07 a 05/08/2017 e 07 a 12/08/2017
Auditoria de Merenda Escolar - Prefeitura Municipal de Bocaiúva, no período de 27/11 a 08/12 de 2017
Auditoria de Merenda Escolar  - Prefeitura Municipal de Uberaba, no período de 06/11 a 11/11/2017 e 20/11 a 25/11/2017</t>
  </si>
  <si>
    <t xml:space="preserve">PENDÊNCIAS SANADAS
Processo 1.047.867 - Fiscalização do Processo de Concessão de Iluminação Pública
Processo 997.690 - Fiscalização do Processo de Concessão de Transporte Coletivo
Processo  1040662 - Fiscalização do Processo de  Operação de Cisão da CODEMIG e criação da CODEMGE
Pendência:
Incluir evidências de controle concomitante iniciados pelo próprio TCE-MG.
Possivelmente as evidências do item 13.1.4 são evidências do item 13.1.3
</t>
  </si>
  <si>
    <t>PENDÊNCIAS SANADAS
Incluir nova evidência</t>
  </si>
  <si>
    <t>PENDÊNCIAS SANADAS
Incluir nova evidência
Nos processos não consta análise da transparência pública e controle social.</t>
  </si>
  <si>
    <t>Não existe manual ou procedimento específico para a auditoria de receita e de renúncia de receita.</t>
  </si>
  <si>
    <t>A evidência da avaliação da imagem está no item 4.2.10</t>
  </si>
  <si>
    <t>PENDÊNCIA SANADA
Processo 1.048.024 - Auditoriado Hospital Metropolitano de Belo Horizonte - Concessão
Processo 812.377 - Acompanhamento de Execução Contratual do Terminal Rodoviário - PPP
Processo 898.540 - Acompanhammento da Gestão do Contrato do Mineirão
Pendência:
Incluir evidências de controle concomitante iniciados pelo próprio TCE-MG.
Incluir evidências de controle concomitante nos serviços prestados pela PPPs, concessões, permissões.</t>
  </si>
  <si>
    <t>Pontuação Comissão de Garantia de Qualidade
(ATRICON)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</si>
</sst>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2"/>
      <color rgb="FF000000"/>
      <name val="Calibri"/>
      <family val="2"/>
    </font>
    <font>
      <sz val="11"/>
      <name val="Calibri"/>
      <family val="2"/>
    </font>
    <font>
      <b/>
      <sz val="22"/>
      <color rgb="FF000000"/>
      <name val="Calibri"/>
      <family val="2"/>
    </font>
    <font>
      <b/>
      <sz val="20"/>
      <color rgb="FF000000"/>
      <name val="Calibri"/>
      <family val="2"/>
    </font>
    <font>
      <sz val="20"/>
      <color rgb="FF000000"/>
      <name val="Calibri"/>
      <family val="2"/>
    </font>
    <font>
      <b/>
      <sz val="18"/>
      <color rgb="FF000000"/>
      <name val="Calibri"/>
      <family val="2"/>
    </font>
    <font>
      <sz val="18"/>
      <color rgb="FF000000"/>
      <name val="Calibri"/>
      <family val="2"/>
    </font>
    <font>
      <b/>
      <sz val="16"/>
      <color rgb="FF000000"/>
      <name val="Calibri"/>
      <family val="2"/>
    </font>
    <font>
      <b/>
      <sz val="12"/>
      <color rgb="FF000000"/>
      <name val="Calibri"/>
      <family val="2"/>
    </font>
    <font>
      <sz val="12"/>
      <name val="Calibri"/>
      <family val="2"/>
    </font>
    <font>
      <sz val="12"/>
      <color rgb="FF222222"/>
      <name val="Calibri"/>
      <family val="2"/>
    </font>
    <font>
      <b/>
      <sz val="12"/>
      <color theme="1"/>
      <name val="Calibri"/>
      <family val="2"/>
    </font>
    <font>
      <sz val="12"/>
      <color theme="1"/>
      <name val="Calibri"/>
      <family val="2"/>
    </font>
    <font>
      <b/>
      <sz val="12"/>
      <color rgb="FFFF0000"/>
      <name val="Calibri"/>
      <family val="2"/>
    </font>
    <font>
      <b/>
      <sz val="12"/>
      <name val="Calibri"/>
      <family val="2"/>
    </font>
    <font>
      <sz val="12"/>
      <color rgb="FFFF0000"/>
      <name val="Calibri"/>
      <family val="2"/>
    </font>
    <font>
      <sz val="11"/>
      <color rgb="FFFF0000"/>
      <name val="Calibri"/>
      <family val="2"/>
    </font>
    <font>
      <sz val="11"/>
      <color rgb="FF000000"/>
      <name val="Arial"/>
      <family val="2"/>
    </font>
    <font>
      <i/>
      <sz val="12"/>
      <name val="Calibri"/>
      <family val="2"/>
    </font>
    <font>
      <sz val="14"/>
      <color rgb="FF000000"/>
      <name val="Calibri"/>
      <family val="2"/>
    </font>
    <font>
      <sz val="14"/>
      <color rgb="FFFF0000"/>
      <name val="Calibri"/>
      <family val="2"/>
    </font>
    <font>
      <b/>
      <sz val="16"/>
      <color indexed="8"/>
      <name val="Tahoma"/>
      <family val="2"/>
    </font>
    <font>
      <b/>
      <sz val="16"/>
      <name val="Tahoma"/>
      <family val="2"/>
    </font>
    <font>
      <sz val="16"/>
      <color rgb="FF000000"/>
      <name val="Calibri"/>
      <family val="2"/>
    </font>
    <font>
      <sz val="16"/>
      <name val="Calibri"/>
      <family val="2"/>
    </font>
    <font>
      <b/>
      <sz val="16"/>
      <color rgb="FF000000"/>
      <name val="Tahoma"/>
      <family val="2"/>
    </font>
    <font>
      <b/>
      <sz val="12"/>
      <name val="Arial"/>
      <family val="2"/>
    </font>
    <font>
      <sz val="8"/>
      <color indexed="10"/>
      <name val="Arial"/>
      <family val="2"/>
    </font>
    <font>
      <sz val="9"/>
      <color indexed="10"/>
      <name val="Arial"/>
      <family val="2"/>
    </font>
    <font>
      <sz val="8"/>
      <name val="Arial"/>
      <family val="2"/>
    </font>
    <font>
      <b/>
      <sz val="10"/>
      <name val="Arial"/>
      <family val="2"/>
    </font>
    <font>
      <b/>
      <sz val="14"/>
      <name val="Arial"/>
      <family val="2"/>
    </font>
    <font>
      <b/>
      <sz val="20"/>
      <color indexed="9"/>
      <name val="Arial"/>
      <family val="2"/>
    </font>
    <font>
      <sz val="11"/>
      <color indexed="9"/>
      <name val="Calibri"/>
      <family val="2"/>
    </font>
    <font>
      <sz val="11"/>
      <color indexed="10"/>
      <name val="Calibri"/>
      <family val="2"/>
    </font>
    <font>
      <b/>
      <sz val="11"/>
      <color indexed="8"/>
      <name val="Calibri"/>
      <family val="2"/>
    </font>
    <font>
      <b/>
      <sz val="9"/>
      <color indexed="8"/>
      <name val="Calibri"/>
      <family val="2"/>
    </font>
    <font>
      <b/>
      <sz val="9"/>
      <name val="Arial"/>
      <family val="2"/>
    </font>
    <font>
      <sz val="9"/>
      <color indexed="23"/>
      <name val="Arial"/>
      <family val="2"/>
    </font>
    <font>
      <sz val="9"/>
      <color indexed="55"/>
      <name val="Arial"/>
      <family val="2"/>
    </font>
    <font>
      <sz val="9"/>
      <name val="Arial"/>
      <family val="2"/>
    </font>
    <font>
      <sz val="11"/>
      <color indexed="23"/>
      <name val="Calibri"/>
      <family val="2"/>
    </font>
    <font>
      <sz val="11"/>
      <color indexed="55"/>
      <name val="Calibri"/>
      <family val="2"/>
    </font>
    <font>
      <b/>
      <sz val="11"/>
      <name val="Arial"/>
      <family val="2"/>
    </font>
    <font>
      <sz val="8"/>
      <color indexed="8"/>
      <name val="Arial"/>
      <family val="2"/>
    </font>
    <font>
      <b/>
      <sz val="16"/>
      <name val="Arial"/>
      <family val="2"/>
    </font>
    <font>
      <sz val="10"/>
      <name val="Arial"/>
      <family val="2"/>
    </font>
    <font>
      <b/>
      <sz val="11"/>
      <color indexed="22"/>
      <name val="Arial"/>
      <family val="2"/>
    </font>
    <font>
      <sz val="11"/>
      <color indexed="22"/>
      <name val="Arial"/>
      <family val="2"/>
    </font>
    <font>
      <b/>
      <sz val="12"/>
      <color indexed="22"/>
      <name val="Arial"/>
      <family val="2"/>
    </font>
    <font>
      <sz val="14"/>
      <color indexed="8"/>
      <name val="Calibri"/>
      <family val="2"/>
    </font>
    <font>
      <b/>
      <sz val="10"/>
      <name val="Arial Narrow"/>
      <family val="2"/>
    </font>
    <font>
      <b/>
      <sz val="10"/>
      <name val="Kartika"/>
      <family val="1"/>
    </font>
    <font>
      <b/>
      <sz val="10"/>
      <color indexed="8"/>
      <name val="Tahoma"/>
      <family val="2"/>
    </font>
    <font>
      <b/>
      <sz val="14"/>
      <name val="Arial Narrow"/>
      <family val="2"/>
    </font>
    <font>
      <b/>
      <sz val="10"/>
      <color indexed="8"/>
      <name val="Kartika"/>
      <family val="1"/>
    </font>
    <font>
      <b/>
      <sz val="10"/>
      <name val="Tahoma"/>
      <family val="2"/>
    </font>
    <font>
      <b/>
      <sz val="28"/>
      <color rgb="FF000000"/>
      <name val="Calibri"/>
      <family val="2"/>
    </font>
    <font>
      <sz val="9"/>
      <color theme="0"/>
      <name val="Arial"/>
      <family val="2"/>
    </font>
    <font>
      <b/>
      <sz val="20"/>
      <name val="Arial"/>
      <family val="2"/>
    </font>
    <font>
      <b/>
      <sz val="18"/>
      <color indexed="8"/>
      <name val="Calibri"/>
      <family val="2"/>
    </font>
    <font>
      <b/>
      <sz val="18"/>
      <name val="Arial"/>
      <family val="2"/>
    </font>
    <font>
      <sz val="18"/>
      <color indexed="8"/>
      <name val="Calibri"/>
      <family val="2"/>
    </font>
    <font>
      <b/>
      <sz val="18"/>
      <name val="Calibri"/>
      <family val="2"/>
    </font>
    <font>
      <b/>
      <sz val="18"/>
      <name val="Calibri"/>
      <family val="2"/>
      <scheme val="minor"/>
    </font>
    <font>
      <sz val="18"/>
      <name val="Calibri"/>
      <family val="2"/>
      <scheme val="minor"/>
    </font>
    <font>
      <b/>
      <sz val="14"/>
      <color rgb="FF000000"/>
      <name val="Calibri"/>
      <family val="2"/>
    </font>
    <font>
      <sz val="14"/>
      <name val="Calibri"/>
      <family val="2"/>
    </font>
    <font>
      <b/>
      <sz val="16"/>
      <name val="Calibri"/>
      <family val="2"/>
    </font>
    <font>
      <sz val="8"/>
      <color theme="0"/>
      <name val="Arial"/>
      <family val="2"/>
    </font>
    <font>
      <sz val="11"/>
      <color theme="0"/>
      <name val="Calibri"/>
      <family val="2"/>
    </font>
    <font>
      <sz val="12"/>
      <color theme="4"/>
      <name val="Calibri"/>
      <family val="2"/>
    </font>
    <font>
      <sz val="14"/>
      <name val="Arial"/>
      <family val="2"/>
    </font>
    <font>
      <sz val="16"/>
      <color rgb="FF000000"/>
      <name val="Tahoma"/>
      <family val="2"/>
    </font>
    <font>
      <b/>
      <sz val="9"/>
      <color theme="0"/>
      <name val="Calibri"/>
      <family val="2"/>
    </font>
    <font>
      <b/>
      <sz val="9"/>
      <color theme="0"/>
      <name val="Arial"/>
      <family val="2"/>
    </font>
    <font>
      <b/>
      <sz val="11"/>
      <color rgb="FF000000"/>
      <name val="Calibri"/>
      <family val="2"/>
    </font>
    <font>
      <b/>
      <sz val="12"/>
      <name val="Arial Narrow"/>
      <family val="2"/>
    </font>
    <font>
      <b/>
      <sz val="14"/>
      <color indexed="8"/>
      <name val="Calibri"/>
      <family val="2"/>
    </font>
    <font>
      <sz val="16"/>
      <name val="Arial"/>
      <family val="2"/>
    </font>
    <font>
      <b/>
      <sz val="20"/>
      <color indexed="8"/>
      <name val="Calibri"/>
      <family val="2"/>
    </font>
    <font>
      <sz val="11"/>
      <color theme="1"/>
      <name val="Calibri"/>
      <family val="2"/>
    </font>
    <font>
      <sz val="12"/>
      <color indexed="8"/>
      <name val="Tahoma"/>
      <family val="2"/>
    </font>
    <font>
      <sz val="12"/>
      <name val="Tahoma"/>
      <family val="2"/>
    </font>
    <font>
      <sz val="12"/>
      <color rgb="FF000000"/>
      <name val="Tahoma"/>
      <family val="2"/>
    </font>
    <font>
      <u/>
      <sz val="11"/>
      <color theme="10"/>
      <name val="Calibri"/>
      <family val="2"/>
    </font>
    <font>
      <sz val="10"/>
      <color rgb="FF000000"/>
      <name val="Calibri"/>
      <family val="2"/>
    </font>
    <font>
      <sz val="10"/>
      <color rgb="FF000000"/>
      <name val="Tahoma"/>
      <family val="2"/>
    </font>
    <font>
      <u/>
      <sz val="11"/>
      <color theme="10"/>
      <name val="Calibri"/>
      <family val="2"/>
    </font>
    <font>
      <sz val="12"/>
      <color indexed="8"/>
      <name val="Calibri"/>
      <family val="2"/>
      <scheme val="minor"/>
    </font>
    <font>
      <i/>
      <sz val="12"/>
      <color theme="1"/>
      <name val="Calibri"/>
      <family val="2"/>
    </font>
    <font>
      <sz val="12"/>
      <color rgb="FF000000"/>
      <name val="Calibri"/>
      <family val="2"/>
      <scheme val="minor"/>
    </font>
    <font>
      <i/>
      <sz val="12"/>
      <color rgb="FF000000"/>
      <name val="Calibri"/>
      <family val="2"/>
      <scheme val="minor"/>
    </font>
    <font>
      <u/>
      <sz val="12"/>
      <color theme="10"/>
      <name val="Calibri"/>
      <family val="2"/>
    </font>
    <font>
      <sz val="12"/>
      <name val="Calibri"/>
      <family val="2"/>
      <scheme val="minor"/>
    </font>
    <font>
      <i/>
      <sz val="12"/>
      <name val="Calibri"/>
      <family val="2"/>
      <scheme val="minor"/>
    </font>
    <font>
      <sz val="16"/>
      <color theme="1"/>
      <name val="Calibri"/>
      <family val="2"/>
    </font>
    <font>
      <sz val="12"/>
      <color rgb="FFCC0000"/>
      <name val="Calibri"/>
      <family val="2"/>
    </font>
    <font>
      <sz val="14"/>
      <color theme="1"/>
      <name val="Calibri"/>
      <family val="2"/>
    </font>
    <font>
      <sz val="11"/>
      <color theme="1"/>
      <name val="Arial"/>
      <family val="2"/>
    </font>
  </fonts>
  <fills count="35">
    <fill>
      <patternFill patternType="none"/>
    </fill>
    <fill>
      <patternFill patternType="gray125"/>
    </fill>
    <fill>
      <patternFill patternType="solid">
        <fgColor rgb="FFB4C6E7"/>
        <bgColor rgb="FFB4C6E7"/>
      </patternFill>
    </fill>
    <fill>
      <patternFill patternType="solid">
        <fgColor rgb="FF0088EE"/>
        <bgColor rgb="FF0088EE"/>
      </patternFill>
    </fill>
    <fill>
      <patternFill patternType="solid">
        <fgColor rgb="FF66CCFF"/>
        <bgColor rgb="FF66CCFF"/>
      </patternFill>
    </fill>
    <fill>
      <patternFill patternType="solid">
        <fgColor rgb="FFBDD6EE"/>
        <bgColor rgb="FFBDD6EE"/>
      </patternFill>
    </fill>
    <fill>
      <patternFill patternType="solid">
        <fgColor rgb="FFD9E2F3"/>
        <bgColor rgb="FFD9E2F3"/>
      </patternFill>
    </fill>
    <fill>
      <patternFill patternType="solid">
        <fgColor rgb="FFFFFF99"/>
        <bgColor rgb="FFFFFF99"/>
      </patternFill>
    </fill>
    <fill>
      <patternFill patternType="solid">
        <fgColor rgb="FFC5E0B3"/>
        <bgColor rgb="FFC5E0B3"/>
      </patternFill>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22"/>
      </patternFill>
    </fill>
    <fill>
      <patternFill patternType="solid">
        <fgColor theme="9" tint="0.39997558519241921"/>
        <bgColor indexed="64"/>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21"/>
        <bgColor indexed="64"/>
      </patternFill>
    </fill>
    <fill>
      <patternFill patternType="solid">
        <fgColor indexed="23"/>
        <bgColor indexed="64"/>
      </patternFill>
    </fill>
    <fill>
      <patternFill patternType="solid">
        <fgColor indexed="55"/>
        <bgColor indexed="64"/>
      </patternFill>
    </fill>
    <fill>
      <patternFill patternType="solid">
        <fgColor indexed="44"/>
        <bgColor indexed="44"/>
      </patternFill>
    </fill>
    <fill>
      <patternFill patternType="solid">
        <fgColor indexed="42"/>
        <bgColor indexed="42"/>
      </patternFill>
    </fill>
    <fill>
      <patternFill patternType="solid">
        <fgColor indexed="22"/>
        <bgColor indexed="22"/>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79998168889431442"/>
        <bgColor rgb="FFD9E2F3"/>
      </patternFill>
    </fill>
    <fill>
      <patternFill patternType="solid">
        <fgColor theme="6" tint="0.79998168889431442"/>
        <bgColor rgb="FFD9E2F3"/>
      </patternFill>
    </fill>
    <fill>
      <patternFill patternType="solid">
        <fgColor theme="4" tint="0.79998168889431442"/>
        <bgColor indexed="64"/>
      </patternFill>
    </fill>
    <fill>
      <patternFill patternType="solid">
        <fgColor theme="0" tint="-0.249977111117893"/>
        <bgColor rgb="FFC5E0B3"/>
      </patternFill>
    </fill>
    <fill>
      <patternFill patternType="solid">
        <fgColor theme="3" tint="0.79998168889431442"/>
        <bgColor indexed="64"/>
      </patternFill>
    </fill>
    <fill>
      <patternFill patternType="solid">
        <fgColor rgb="FFBCEAB8"/>
        <bgColor indexed="64"/>
      </patternFill>
    </fill>
    <fill>
      <patternFill patternType="solid">
        <fgColor theme="2"/>
        <bgColor indexed="64"/>
      </patternFill>
    </fill>
    <fill>
      <patternFill patternType="solid">
        <fgColor theme="2"/>
        <bgColor rgb="FFFFFF99"/>
      </patternFill>
    </fill>
  </fills>
  <borders count="189">
    <border>
      <left/>
      <right/>
      <top/>
      <bottom/>
      <diagonal/>
    </border>
    <border>
      <left/>
      <right/>
      <top/>
      <bottom/>
      <diagonal/>
    </border>
    <border>
      <left/>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9"/>
      </right>
      <top/>
      <bottom style="thin">
        <color indexed="64"/>
      </bottom>
      <diagonal/>
    </border>
    <border>
      <left style="thin">
        <color indexed="64"/>
      </left>
      <right style="thin">
        <color indexed="64"/>
      </right>
      <top/>
      <bottom style="thin">
        <color indexed="64"/>
      </bottom>
      <diagonal/>
    </border>
    <border>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diagonal/>
    </border>
    <border>
      <left style="thin">
        <color indexed="64"/>
      </left>
      <right style="medium">
        <color indexed="64"/>
      </right>
      <top style="thin">
        <color indexed="8"/>
      </top>
      <bottom/>
      <diagonal/>
    </border>
    <border>
      <left/>
      <right/>
      <top style="thin">
        <color indexed="8"/>
      </top>
      <bottom/>
      <diagonal/>
    </border>
    <border>
      <left style="thin">
        <color indexed="64"/>
      </left>
      <right/>
      <top/>
      <bottom style="thin">
        <color indexed="8"/>
      </bottom>
      <diagonal/>
    </border>
    <border>
      <left style="medium">
        <color indexed="64"/>
      </left>
      <right/>
      <top style="thin">
        <color indexed="8"/>
      </top>
      <bottom/>
      <diagonal/>
    </border>
    <border>
      <left/>
      <right/>
      <top/>
      <bottom style="thin">
        <color rgb="FF000000"/>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auto="1"/>
      </bottom>
      <diagonal/>
    </border>
    <border>
      <left style="thick">
        <color rgb="FF000000"/>
      </left>
      <right style="thin">
        <color rgb="FF000000"/>
      </right>
      <top/>
      <bottom style="medium">
        <color rgb="FF000000"/>
      </bottom>
      <diagonal/>
    </border>
    <border>
      <left style="thin">
        <color rgb="FF000000"/>
      </left>
      <right style="thick">
        <color rgb="FF000000"/>
      </right>
      <top/>
      <bottom style="medium">
        <color rgb="FF000000"/>
      </bottom>
      <diagonal/>
    </border>
    <border>
      <left style="thick">
        <color rgb="FF000000"/>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style="thick">
        <color rgb="FF000000"/>
      </right>
      <top style="medium">
        <color rgb="FF000000"/>
      </top>
      <bottom/>
      <diagonal/>
    </border>
    <border>
      <left style="thick">
        <color rgb="FF000000"/>
      </left>
      <right style="thin">
        <color rgb="FF000000"/>
      </right>
      <top/>
      <bottom style="thin">
        <color rgb="FF000000"/>
      </bottom>
      <diagonal/>
    </border>
    <border>
      <left style="thin">
        <color rgb="FF000000"/>
      </left>
      <right style="thick">
        <color rgb="FF000000"/>
      </right>
      <top style="medium">
        <color rgb="FF000000"/>
      </top>
      <bottom style="thin">
        <color rgb="FF000000"/>
      </bottom>
      <diagonal/>
    </border>
    <border>
      <left style="thick">
        <color rgb="FF000000"/>
      </left>
      <right style="thick">
        <color rgb="FF000000"/>
      </right>
      <top style="medium">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style="thin">
        <color theme="0"/>
      </right>
      <top/>
      <bottom style="thin">
        <color theme="0"/>
      </bottom>
      <diagonal/>
    </border>
    <border>
      <left style="medium">
        <color indexed="64"/>
      </left>
      <right/>
      <top style="medium">
        <color indexed="64"/>
      </top>
      <bottom style="thin">
        <color indexed="64"/>
      </bottom>
      <diagonal/>
    </border>
    <border>
      <left style="medium">
        <color indexed="64"/>
      </left>
      <right/>
      <top style="thin">
        <color indexed="8"/>
      </top>
      <bottom style="medium">
        <color indexed="64"/>
      </bottom>
      <diagonal/>
    </border>
    <border>
      <left style="thin">
        <color indexed="64"/>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thick">
        <color rgb="FF000000"/>
      </left>
      <right/>
      <top style="medium">
        <color rgb="FF000000"/>
      </top>
      <bottom style="thin">
        <color rgb="FF000000"/>
      </bottom>
      <diagonal/>
    </border>
    <border>
      <left style="thick">
        <color rgb="FF000000"/>
      </left>
      <right style="thin">
        <color rgb="FF000000"/>
      </right>
      <top style="medium">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n">
        <color rgb="FF000000"/>
      </left>
      <right style="thin">
        <color rgb="FF000000"/>
      </right>
      <top style="medium">
        <color rgb="FF000000"/>
      </top>
      <bottom style="thin">
        <color rgb="FF000000"/>
      </bottom>
      <diagonal/>
    </border>
    <border>
      <left style="thick">
        <color rgb="FF000000"/>
      </left>
      <right/>
      <top style="thin">
        <color rgb="FF000000"/>
      </top>
      <bottom style="thin">
        <color rgb="FF000000"/>
      </bottom>
      <diagonal/>
    </border>
    <border>
      <left/>
      <right style="thick">
        <color rgb="FF000000"/>
      </right>
      <top style="medium">
        <color rgb="FF000000"/>
      </top>
      <bottom style="medium">
        <color rgb="FF000000"/>
      </bottom>
      <diagonal/>
    </border>
    <border>
      <left style="thick">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right style="thick">
        <color rgb="FF000000"/>
      </right>
      <top style="medium">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ck">
        <color rgb="FF000000"/>
      </right>
      <top style="thin">
        <color rgb="FF000000"/>
      </top>
      <bottom/>
      <diagonal/>
    </border>
    <border>
      <left style="thin">
        <color rgb="FF000000"/>
      </left>
      <right style="thick">
        <color rgb="FF000000"/>
      </right>
      <top/>
      <bottom/>
      <diagonal/>
    </border>
    <border>
      <left style="thin">
        <color rgb="FF000000"/>
      </left>
      <right style="thick">
        <color rgb="FF000000"/>
      </right>
      <top/>
      <bottom style="thin">
        <color rgb="FF000000"/>
      </bottom>
      <diagonal/>
    </border>
    <border>
      <left style="medium">
        <color rgb="FF000000"/>
      </left>
      <right style="thick">
        <color rgb="FF000000"/>
      </right>
      <top style="thin">
        <color rgb="FF000000"/>
      </top>
      <bottom/>
      <diagonal/>
    </border>
    <border>
      <left style="medium">
        <color rgb="FF000000"/>
      </left>
      <right style="thick">
        <color rgb="FF000000"/>
      </right>
      <top/>
      <bottom/>
      <diagonal/>
    </border>
    <border>
      <left style="medium">
        <color rgb="FF000000"/>
      </left>
      <right style="thick">
        <color rgb="FF000000"/>
      </right>
      <top/>
      <bottom style="thin">
        <color rgb="FF000000"/>
      </bottom>
      <diagonal/>
    </border>
    <border>
      <left style="thick">
        <color rgb="FF000000"/>
      </left>
      <right style="thin">
        <color rgb="FF000000"/>
      </right>
      <top/>
      <bottom/>
      <diagonal/>
    </border>
    <border>
      <left style="thick">
        <color rgb="FF000000"/>
      </left>
      <right style="thin">
        <color rgb="FF000000"/>
      </right>
      <top style="thin">
        <color rgb="FF000000"/>
      </top>
      <bottom/>
      <diagonal/>
    </border>
    <border>
      <left style="thick">
        <color rgb="FF000000"/>
      </left>
      <right/>
      <top/>
      <bottom/>
      <diagonal/>
    </border>
    <border>
      <left/>
      <right style="thick">
        <color rgb="FF000000"/>
      </right>
      <top style="thin">
        <color indexed="64"/>
      </top>
      <bottom style="thin">
        <color indexed="64"/>
      </bottom>
      <diagonal/>
    </border>
    <border>
      <left/>
      <right style="thick">
        <color rgb="FF000000"/>
      </right>
      <top style="thin">
        <color rgb="FF000000"/>
      </top>
      <bottom/>
      <diagonal/>
    </border>
    <border>
      <left/>
      <right style="thick">
        <color rgb="FF000000"/>
      </right>
      <top/>
      <bottom/>
      <diagonal/>
    </border>
    <border>
      <left/>
      <right style="thick">
        <color rgb="FF000000"/>
      </right>
      <top/>
      <bottom style="thin">
        <color rgb="FF000000"/>
      </bottom>
      <diagonal/>
    </border>
    <border>
      <left style="thin">
        <color indexed="64"/>
      </left>
      <right/>
      <top/>
      <bottom style="thin">
        <color indexed="64"/>
      </bottom>
      <diagonal/>
    </border>
    <border>
      <left style="thin">
        <color rgb="FF000000"/>
      </left>
      <right style="thick">
        <color rgb="FF000000"/>
      </right>
      <top/>
      <bottom style="thick">
        <color rgb="FF000000"/>
      </bottom>
      <diagonal/>
    </border>
    <border>
      <left/>
      <right/>
      <top style="thick">
        <color indexed="64"/>
      </top>
      <bottom style="medium">
        <color indexed="64"/>
      </bottom>
      <diagonal/>
    </border>
    <border>
      <left style="thick">
        <color indexed="64"/>
      </left>
      <right/>
      <top/>
      <bottom/>
      <diagonal/>
    </border>
    <border>
      <left style="medium">
        <color indexed="64"/>
      </left>
      <right style="thick">
        <color indexed="64"/>
      </right>
      <top style="medium">
        <color indexed="64"/>
      </top>
      <bottom style="medium">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8"/>
      </right>
      <top style="thin">
        <color indexed="8"/>
      </top>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medium">
        <color auto="1"/>
      </bottom>
      <diagonal/>
    </border>
    <border>
      <left/>
      <right style="thick">
        <color indexed="64"/>
      </right>
      <top style="thick">
        <color indexed="64"/>
      </top>
      <bottom style="medium">
        <color auto="1"/>
      </bottom>
      <diagonal/>
    </border>
    <border>
      <left style="thick">
        <color rgb="FF000000"/>
      </left>
      <right style="thick">
        <color rgb="FF000000"/>
      </right>
      <top style="medium">
        <color auto="1"/>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auto="1"/>
      </bottom>
      <diagonal/>
    </border>
    <border>
      <left/>
      <right style="thin">
        <color rgb="FF000000"/>
      </right>
      <top style="medium">
        <color rgb="FF000000"/>
      </top>
      <bottom style="thin">
        <color rgb="FF000000"/>
      </bottom>
      <diagonal/>
    </border>
    <border>
      <left style="thick">
        <color indexed="64"/>
      </left>
      <right style="thick">
        <color indexed="64"/>
      </right>
      <top style="thin">
        <color auto="1"/>
      </top>
      <bottom style="thin">
        <color auto="1"/>
      </bottom>
      <diagonal/>
    </border>
    <border>
      <left/>
      <right style="thick">
        <color indexed="64"/>
      </right>
      <top style="thin">
        <color indexed="64"/>
      </top>
      <bottom style="thin">
        <color indexed="64"/>
      </bottom>
      <diagonal/>
    </border>
    <border>
      <left style="thick">
        <color indexed="64"/>
      </left>
      <right style="thick">
        <color indexed="64"/>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theme="0"/>
      </top>
      <bottom style="thin">
        <color theme="0"/>
      </bottom>
      <diagonal/>
    </border>
    <border>
      <left style="thin">
        <color theme="0"/>
      </left>
      <right style="thin">
        <color theme="0"/>
      </right>
      <top style="thin">
        <color theme="0"/>
      </top>
      <bottom style="thin">
        <color rgb="FFCCCCFF"/>
      </bottom>
      <diagonal/>
    </border>
    <border>
      <left style="thin">
        <color theme="0"/>
      </left>
      <right/>
      <top/>
      <bottom style="thin">
        <color theme="0"/>
      </bottom>
      <diagonal/>
    </border>
    <border>
      <left style="thin">
        <color theme="0"/>
      </left>
      <right/>
      <top style="thin">
        <color theme="0"/>
      </top>
      <bottom style="thin">
        <color rgb="FFCCCCFF"/>
      </bottom>
      <diagonal/>
    </border>
    <border>
      <left style="thin">
        <color rgb="FFCCCCFF"/>
      </left>
      <right style="thin">
        <color theme="0"/>
      </right>
      <top style="thin">
        <color rgb="FFCCCCFF"/>
      </top>
      <bottom style="thin">
        <color theme="0"/>
      </bottom>
      <diagonal/>
    </border>
    <border>
      <left style="thin">
        <color rgb="FFCCCCFF"/>
      </left>
      <right/>
      <top style="thin">
        <color rgb="FFCCCCFF"/>
      </top>
      <bottom style="thin">
        <color theme="0"/>
      </bottom>
      <diagonal/>
    </border>
    <border>
      <left style="thin">
        <color rgb="FFCCCCFF"/>
      </left>
      <right style="thin">
        <color theme="0"/>
      </right>
      <top style="thin">
        <color theme="0"/>
      </top>
      <bottom style="thin">
        <color rgb="FFCCCCFF"/>
      </bottom>
      <diagonal/>
    </border>
    <border>
      <left style="thin">
        <color rgb="FFCCCCFF"/>
      </left>
      <right/>
      <top style="thin">
        <color theme="0"/>
      </top>
      <bottom/>
      <diagonal/>
    </border>
    <border>
      <left style="thick">
        <color indexed="64"/>
      </left>
      <right style="thick">
        <color indexed="64"/>
      </right>
      <top style="thin">
        <color auto="1"/>
      </top>
      <bottom style="thick">
        <color indexed="64"/>
      </bottom>
      <diagonal/>
    </border>
    <border>
      <left style="thick">
        <color indexed="64"/>
      </left>
      <right style="thick">
        <color indexed="64"/>
      </right>
      <top style="thin">
        <color auto="1"/>
      </top>
      <bottom style="thin">
        <color auto="1"/>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style="thin">
        <color auto="1"/>
      </left>
      <right style="thick">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style="thin">
        <color auto="1"/>
      </top>
      <bottom style="thin">
        <color auto="1"/>
      </bottom>
      <diagonal/>
    </border>
    <border>
      <left style="thick">
        <color indexed="64"/>
      </left>
      <right style="thick">
        <color indexed="64"/>
      </right>
      <top style="thin">
        <color auto="1"/>
      </top>
      <bottom style="thick">
        <color indexed="64"/>
      </bottom>
      <diagonal/>
    </border>
    <border>
      <left style="thick">
        <color rgb="FF000000"/>
      </left>
      <right style="thick">
        <color rgb="FF000000"/>
      </right>
      <top/>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rgb="FF000000"/>
      </top>
      <bottom style="thick">
        <color rgb="FF000000"/>
      </bottom>
      <diagonal/>
    </border>
    <border>
      <left style="thin">
        <color indexed="64"/>
      </left>
      <right style="thick">
        <color rgb="FF000000"/>
      </right>
      <top style="thin">
        <color indexed="64"/>
      </top>
      <bottom style="thin">
        <color indexed="64"/>
      </bottom>
      <diagonal/>
    </border>
  </borders>
  <cellStyleXfs count="12">
    <xf numFmtId="0" fontId="0" fillId="0" borderId="0"/>
    <xf numFmtId="0" fontId="3" fillId="0" borderId="1"/>
    <xf numFmtId="0" fontId="4" fillId="0" borderId="1"/>
    <xf numFmtId="9" fontId="4" fillId="0" borderId="1" applyFont="0" applyFill="0" applyBorder="0" applyAlignment="0" applyProtection="0"/>
    <xf numFmtId="0" fontId="2" fillId="0" borderId="1"/>
    <xf numFmtId="0" fontId="51" fillId="0" borderId="1"/>
    <xf numFmtId="0" fontId="51" fillId="0" borderId="1"/>
    <xf numFmtId="0" fontId="51" fillId="0" borderId="1"/>
    <xf numFmtId="0" fontId="51" fillId="0" borderId="1"/>
    <xf numFmtId="0" fontId="90" fillId="0" borderId="1" applyNumberFormat="0" applyFill="0" applyBorder="0" applyAlignment="0" applyProtection="0"/>
    <xf numFmtId="0" fontId="51" fillId="0" borderId="1"/>
    <xf numFmtId="0" fontId="51" fillId="0" borderId="1"/>
  </cellStyleXfs>
  <cellXfs count="795">
    <xf numFmtId="0" fontId="0" fillId="0" borderId="0" xfId="0"/>
    <xf numFmtId="0" fontId="4" fillId="0" borderId="0" xfId="0" applyFont="1"/>
    <xf numFmtId="0" fontId="9" fillId="0" borderId="0" xfId="0" applyFont="1"/>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1" fillId="0" borderId="0" xfId="0" applyFont="1"/>
    <xf numFmtId="0" fontId="5" fillId="0" borderId="10" xfId="0" applyFont="1" applyBorder="1" applyAlignment="1">
      <alignment vertical="center" wrapText="1"/>
    </xf>
    <xf numFmtId="0" fontId="5" fillId="0" borderId="0" xfId="0" applyFont="1"/>
    <xf numFmtId="0" fontId="5" fillId="0" borderId="10" xfId="0" applyFont="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17" fillId="0" borderId="19" xfId="1" applyFont="1" applyBorder="1" applyAlignment="1">
      <alignment vertical="center" wrapText="1"/>
    </xf>
    <xf numFmtId="0" fontId="4" fillId="0" borderId="0" xfId="0" applyFont="1" applyAlignment="1">
      <alignment horizontal="left" vertical="center"/>
    </xf>
    <xf numFmtId="0" fontId="5" fillId="0" borderId="10" xfId="0" applyFont="1" applyBorder="1" applyAlignment="1">
      <alignment horizontal="left" vertical="center"/>
    </xf>
    <xf numFmtId="0" fontId="17" fillId="0" borderId="20" xfId="1" applyFont="1" applyBorder="1" applyAlignment="1">
      <alignment vertical="center" wrapText="1"/>
    </xf>
    <xf numFmtId="0" fontId="5" fillId="0" borderId="0" xfId="0" applyFont="1" applyAlignment="1">
      <alignment vertical="center" wrapText="1"/>
    </xf>
    <xf numFmtId="49" fontId="14" fillId="0" borderId="10" xfId="0" applyNumberFormat="1" applyFont="1" applyBorder="1" applyAlignment="1">
      <alignment horizontal="left" vertical="center" wrapText="1"/>
    </xf>
    <xf numFmtId="49" fontId="14" fillId="0" borderId="17"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0" fontId="5" fillId="0" borderId="0" xfId="0" applyFont="1" applyAlignment="1">
      <alignment horizontal="left" vertical="center" wrapText="1"/>
    </xf>
    <xf numFmtId="49" fontId="14" fillId="0" borderId="10" xfId="2" applyNumberFormat="1" applyFont="1" applyBorder="1" applyAlignment="1">
      <alignment horizontal="left" vertical="center" wrapText="1"/>
    </xf>
    <xf numFmtId="0" fontId="5" fillId="12" borderId="10" xfId="0" applyFont="1" applyFill="1" applyBorder="1" applyAlignment="1">
      <alignment vertical="center" wrapText="1"/>
    </xf>
    <xf numFmtId="0" fontId="14" fillId="0" borderId="10" xfId="0" applyFont="1" applyBorder="1" applyAlignment="1">
      <alignment horizontal="left" vertical="center" wrapText="1"/>
    </xf>
    <xf numFmtId="0" fontId="14" fillId="0" borderId="10" xfId="0" applyFont="1" applyBorder="1" applyAlignment="1">
      <alignment vertical="center" wrapText="1"/>
    </xf>
    <xf numFmtId="0" fontId="20" fillId="0" borderId="0" xfId="0" applyFont="1" applyAlignment="1">
      <alignment vertical="center"/>
    </xf>
    <xf numFmtId="0" fontId="21" fillId="0" borderId="0" xfId="0" applyFont="1"/>
    <xf numFmtId="0" fontId="22" fillId="0" borderId="1" xfId="0" applyFont="1" applyBorder="1" applyAlignment="1">
      <alignment horizontal="left" vertical="center"/>
    </xf>
    <xf numFmtId="0" fontId="14" fillId="12" borderId="10" xfId="0" applyFont="1" applyFill="1" applyBorder="1" applyAlignment="1">
      <alignment horizontal="left" vertical="center" wrapText="1"/>
    </xf>
    <xf numFmtId="0" fontId="14" fillId="12" borderId="10" xfId="0" applyFont="1" applyFill="1" applyBorder="1" applyAlignment="1">
      <alignment vertical="center" wrapText="1"/>
    </xf>
    <xf numFmtId="0" fontId="14" fillId="12" borderId="15" xfId="0" applyFont="1" applyFill="1" applyBorder="1" applyAlignment="1">
      <alignment horizontal="left" vertical="center" wrapText="1"/>
    </xf>
    <xf numFmtId="49" fontId="14" fillId="12" borderId="10" xfId="0" applyNumberFormat="1" applyFont="1" applyFill="1" applyBorder="1" applyAlignment="1">
      <alignment horizontal="left" vertical="center" wrapText="1"/>
    </xf>
    <xf numFmtId="0" fontId="5" fillId="12" borderId="10" xfId="0" applyFont="1" applyFill="1" applyBorder="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26" fillId="13" borderId="19" xfId="0" applyFont="1" applyFill="1" applyBorder="1" applyAlignment="1" applyProtection="1">
      <alignment horizontal="center" vertical="center" wrapText="1"/>
      <protection hidden="1"/>
    </xf>
    <xf numFmtId="0" fontId="27" fillId="13" borderId="19"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hidden="1"/>
    </xf>
    <xf numFmtId="0" fontId="28" fillId="5" borderId="9" xfId="0" applyFont="1" applyFill="1" applyBorder="1" applyAlignment="1">
      <alignment horizontal="center" vertical="center" wrapText="1"/>
    </xf>
    <xf numFmtId="0" fontId="30" fillId="8" borderId="10" xfId="0" applyFont="1" applyFill="1" applyBorder="1" applyAlignment="1" applyProtection="1">
      <alignment horizontal="center" vertical="center" wrapText="1"/>
      <protection hidden="1"/>
    </xf>
    <xf numFmtId="0" fontId="28" fillId="0" borderId="0" xfId="0" applyFont="1"/>
    <xf numFmtId="0" fontId="28" fillId="0" borderId="0" xfId="0" applyFont="1" applyAlignment="1">
      <alignment vertical="center"/>
    </xf>
    <xf numFmtId="0" fontId="5" fillId="0" borderId="10" xfId="0" applyFont="1" applyBorder="1" applyAlignment="1" applyProtection="1">
      <alignment vertical="center"/>
      <protection hidden="1"/>
    </xf>
    <xf numFmtId="0" fontId="28" fillId="0" borderId="0" xfId="0" applyFont="1" applyAlignment="1">
      <alignment horizontal="center" vertical="center"/>
    </xf>
    <xf numFmtId="0" fontId="28" fillId="0" borderId="0" xfId="0" applyFont="1" applyAlignment="1">
      <alignment horizontal="center"/>
    </xf>
    <xf numFmtId="0" fontId="4" fillId="5" borderId="9" xfId="0" applyFont="1" applyFill="1" applyBorder="1" applyAlignment="1" applyProtection="1">
      <alignment vertical="center" wrapText="1"/>
      <protection hidden="1"/>
    </xf>
    <xf numFmtId="0" fontId="5" fillId="5" borderId="10" xfId="0" applyFont="1" applyFill="1" applyBorder="1" applyAlignment="1" applyProtection="1">
      <alignment vertical="center"/>
      <protection hidden="1"/>
    </xf>
    <xf numFmtId="0" fontId="20" fillId="0" borderId="10" xfId="0" applyFont="1" applyBorder="1" applyAlignment="1" applyProtection="1">
      <alignment vertical="center"/>
      <protection hidden="1"/>
    </xf>
    <xf numFmtId="0" fontId="20" fillId="0" borderId="10" xfId="0" applyFont="1" applyBorder="1" applyAlignment="1" applyProtection="1">
      <alignment vertical="center" wrapText="1"/>
      <protection hidden="1"/>
    </xf>
    <xf numFmtId="0" fontId="5" fillId="0" borderId="14" xfId="0" applyFont="1" applyBorder="1" applyAlignment="1" applyProtection="1">
      <alignment vertical="center" wrapText="1"/>
      <protection locked="0"/>
    </xf>
    <xf numFmtId="0" fontId="28" fillId="0" borderId="10" xfId="0" applyFont="1" applyBorder="1" applyAlignment="1" applyProtection="1">
      <alignment horizontal="center" vertical="center" wrapText="1"/>
      <protection locked="0"/>
    </xf>
    <xf numFmtId="0" fontId="28" fillId="9" borderId="12" xfId="0" applyFont="1" applyFill="1" applyBorder="1" applyAlignment="1" applyProtection="1">
      <alignment horizontal="center" vertical="center" wrapText="1"/>
      <protection locked="0"/>
    </xf>
    <xf numFmtId="0" fontId="5" fillId="0" borderId="14" xfId="0" applyFont="1" applyBorder="1" applyAlignment="1" applyProtection="1">
      <alignment vertical="center"/>
      <protection locked="0"/>
    </xf>
    <xf numFmtId="0" fontId="5" fillId="9" borderId="12" xfId="0" applyFont="1" applyFill="1" applyBorder="1" applyAlignment="1" applyProtection="1">
      <alignment vertical="center"/>
      <protection locked="0"/>
    </xf>
    <xf numFmtId="0" fontId="5" fillId="9" borderId="12" xfId="0" applyFont="1" applyFill="1" applyBorder="1" applyAlignment="1" applyProtection="1">
      <alignment horizontal="left" vertical="center"/>
      <protection locked="0"/>
    </xf>
    <xf numFmtId="0" fontId="5" fillId="5" borderId="12" xfId="0" applyFont="1" applyFill="1" applyBorder="1" applyAlignment="1" applyProtection="1">
      <alignment vertical="center"/>
      <protection locked="0"/>
    </xf>
    <xf numFmtId="0" fontId="28" fillId="5" borderId="10" xfId="0" applyFont="1" applyFill="1" applyBorder="1" applyAlignment="1" applyProtection="1">
      <alignment horizontal="center" vertical="center"/>
      <protection locked="0"/>
    </xf>
    <xf numFmtId="0" fontId="28" fillId="8" borderId="12" xfId="0" applyFont="1" applyFill="1" applyBorder="1" applyAlignment="1" applyProtection="1">
      <alignment vertical="center"/>
      <protection locked="0"/>
    </xf>
    <xf numFmtId="0" fontId="28" fillId="8" borderId="10" xfId="0" applyFont="1" applyFill="1" applyBorder="1" applyAlignment="1" applyProtection="1">
      <alignment horizontal="center" vertical="center" wrapText="1"/>
      <protection locked="0"/>
    </xf>
    <xf numFmtId="0" fontId="5" fillId="9" borderId="12" xfId="0" applyFont="1" applyFill="1" applyBorder="1" applyAlignment="1" applyProtection="1">
      <alignment vertical="center" wrapText="1"/>
      <protection locked="0"/>
    </xf>
    <xf numFmtId="0" fontId="24" fillId="0" borderId="10" xfId="0" applyFont="1" applyBorder="1" applyAlignment="1" applyProtection="1">
      <alignment horizontal="center" vertical="center" wrapText="1"/>
      <protection locked="0"/>
    </xf>
    <xf numFmtId="0" fontId="28" fillId="8" borderId="10" xfId="0" applyFont="1" applyFill="1" applyBorder="1" applyAlignment="1" applyProtection="1">
      <alignment vertical="center"/>
      <protection locked="0"/>
    </xf>
    <xf numFmtId="0" fontId="20" fillId="9" borderId="12" xfId="0" applyFont="1" applyFill="1" applyBorder="1" applyAlignment="1" applyProtection="1">
      <alignment vertical="center" wrapText="1"/>
      <protection locked="0"/>
    </xf>
    <xf numFmtId="0" fontId="20" fillId="0" borderId="14" xfId="0" applyFont="1" applyBorder="1" applyAlignment="1" applyProtection="1">
      <alignment vertical="center"/>
      <protection locked="0"/>
    </xf>
    <xf numFmtId="0" fontId="20" fillId="0" borderId="14" xfId="0" applyFont="1" applyBorder="1" applyAlignment="1" applyProtection="1">
      <alignment vertical="center" wrapText="1"/>
      <protection locked="0"/>
    </xf>
    <xf numFmtId="0" fontId="20" fillId="9" borderId="12" xfId="0" applyFont="1" applyFill="1" applyBorder="1" applyAlignment="1" applyProtection="1">
      <alignment horizontal="left" vertical="center"/>
      <protection locked="0"/>
    </xf>
    <xf numFmtId="0" fontId="24" fillId="5" borderId="10" xfId="0" applyFont="1" applyFill="1" applyBorder="1" applyAlignment="1" applyProtection="1">
      <alignment horizontal="center" vertical="center"/>
      <protection locked="0"/>
    </xf>
    <xf numFmtId="0" fontId="5" fillId="0" borderId="10" xfId="0" applyFont="1" applyBorder="1" applyAlignment="1" applyProtection="1">
      <alignment horizontal="left" vertical="center"/>
      <protection locked="0"/>
    </xf>
    <xf numFmtId="0" fontId="28" fillId="8" borderId="10" xfId="0" applyFont="1" applyFill="1" applyBorder="1" applyAlignment="1" applyProtection="1">
      <alignment horizontal="center" vertical="center"/>
      <protection locked="0"/>
    </xf>
    <xf numFmtId="0" fontId="20" fillId="8" borderId="10" xfId="0" applyFont="1" applyFill="1" applyBorder="1" applyAlignment="1" applyProtection="1">
      <alignment vertical="center"/>
      <protection locked="0"/>
    </xf>
    <xf numFmtId="0" fontId="28" fillId="14" borderId="10" xfId="0" applyFont="1" applyFill="1" applyBorder="1" applyAlignment="1" applyProtection="1">
      <alignment horizontal="center" vertical="center" wrapText="1"/>
      <protection hidden="1"/>
    </xf>
    <xf numFmtId="0" fontId="24" fillId="14" borderId="10" xfId="0" applyFont="1" applyFill="1" applyBorder="1" applyAlignment="1" applyProtection="1">
      <alignment horizontal="center" vertical="center" wrapText="1"/>
      <protection hidden="1"/>
    </xf>
    <xf numFmtId="0" fontId="24" fillId="14" borderId="10" xfId="0" applyFont="1" applyFill="1" applyBorder="1" applyAlignment="1" applyProtection="1">
      <alignment horizontal="center" vertical="center"/>
      <protection hidden="1"/>
    </xf>
    <xf numFmtId="0" fontId="25" fillId="14" borderId="10" xfId="0" applyFont="1" applyFill="1" applyBorder="1" applyAlignment="1" applyProtection="1">
      <alignment horizontal="center" vertical="center"/>
      <protection hidden="1"/>
    </xf>
    <xf numFmtId="0" fontId="4" fillId="5" borderId="8" xfId="0" applyFont="1" applyFill="1" applyBorder="1" applyAlignment="1" applyProtection="1">
      <alignment vertical="center" wrapText="1"/>
      <protection locked="0"/>
    </xf>
    <xf numFmtId="0" fontId="28" fillId="8" borderId="12" xfId="0" applyFont="1" applyFill="1" applyBorder="1" applyAlignment="1" applyProtection="1">
      <alignment vertical="center" wrapText="1"/>
      <protection locked="0"/>
    </xf>
    <xf numFmtId="0" fontId="33" fillId="0" borderId="26" xfId="2" applyFont="1" applyBorder="1"/>
    <xf numFmtId="0" fontId="32" fillId="0" borderId="26" xfId="2" applyFont="1" applyBorder="1" applyAlignment="1">
      <alignment vertical="center"/>
    </xf>
    <xf numFmtId="0" fontId="34" fillId="0" borderId="26" xfId="2" applyFont="1" applyBorder="1" applyAlignment="1">
      <alignment vertical="center"/>
    </xf>
    <xf numFmtId="0" fontId="34" fillId="0" borderId="1" xfId="2" applyFont="1" applyAlignment="1">
      <alignment vertical="center"/>
    </xf>
    <xf numFmtId="0" fontId="38" fillId="0" borderId="1" xfId="2" applyFont="1"/>
    <xf numFmtId="0" fontId="39" fillId="0" borderId="1" xfId="2" applyFont="1"/>
    <xf numFmtId="0" fontId="39" fillId="0" borderId="26" xfId="2" applyFont="1" applyBorder="1"/>
    <xf numFmtId="0" fontId="4" fillId="0" borderId="26" xfId="2" applyBorder="1"/>
    <xf numFmtId="0" fontId="4" fillId="0" borderId="1" xfId="2"/>
    <xf numFmtId="0" fontId="37" fillId="0" borderId="1" xfId="2" applyFont="1" applyAlignment="1">
      <alignment horizontal="center" vertical="center"/>
    </xf>
    <xf numFmtId="0" fontId="43" fillId="0" borderId="26" xfId="2" applyFont="1" applyBorder="1"/>
    <xf numFmtId="2" fontId="43" fillId="0" borderId="26" xfId="2" applyNumberFormat="1" applyFont="1" applyBorder="1"/>
    <xf numFmtId="0" fontId="44" fillId="0" borderId="26" xfId="2" applyFont="1" applyBorder="1"/>
    <xf numFmtId="0" fontId="45" fillId="0" borderId="26" xfId="2" applyFont="1" applyBorder="1"/>
    <xf numFmtId="0" fontId="45" fillId="0" borderId="1" xfId="2" applyFont="1"/>
    <xf numFmtId="0" fontId="46" fillId="0" borderId="26" xfId="2" applyFont="1" applyBorder="1"/>
    <xf numFmtId="0" fontId="47" fillId="0" borderId="26" xfId="2" applyFont="1" applyBorder="1"/>
    <xf numFmtId="0" fontId="38" fillId="0" borderId="26" xfId="2" applyFont="1" applyBorder="1" applyAlignment="1">
      <alignment vertical="center"/>
    </xf>
    <xf numFmtId="0" fontId="38" fillId="0" borderId="26" xfId="2" applyFont="1" applyBorder="1"/>
    <xf numFmtId="0" fontId="4" fillId="0" borderId="1" xfId="2" applyAlignment="1">
      <alignment horizontal="center"/>
    </xf>
    <xf numFmtId="0" fontId="4" fillId="0" borderId="1" xfId="2" applyAlignment="1">
      <alignment vertical="center"/>
    </xf>
    <xf numFmtId="0" fontId="34" fillId="16" borderId="1" xfId="2" applyFont="1" applyFill="1" applyAlignment="1">
      <alignment vertical="center"/>
    </xf>
    <xf numFmtId="0" fontId="42" fillId="18" borderId="32" xfId="2" applyFont="1" applyFill="1" applyBorder="1" applyAlignment="1" applyProtection="1">
      <alignment horizontal="center" vertical="center" wrapText="1"/>
      <protection hidden="1"/>
    </xf>
    <xf numFmtId="0" fontId="31" fillId="0" borderId="36" xfId="2" applyFont="1" applyBorder="1" applyAlignment="1" applyProtection="1">
      <alignment horizontal="center" vertical="center"/>
      <protection hidden="1"/>
    </xf>
    <xf numFmtId="0" fontId="50" fillId="17" borderId="1" xfId="2" applyFont="1" applyFill="1" applyAlignment="1">
      <alignment vertical="center"/>
    </xf>
    <xf numFmtId="0" fontId="34" fillId="17" borderId="1" xfId="2" applyFont="1" applyFill="1" applyAlignment="1">
      <alignment vertical="center"/>
    </xf>
    <xf numFmtId="0" fontId="36" fillId="16" borderId="1" xfId="2" applyFont="1" applyFill="1" applyAlignment="1">
      <alignment vertical="center"/>
    </xf>
    <xf numFmtId="1" fontId="31" fillId="0" borderId="23" xfId="2" applyNumberFormat="1" applyFont="1" applyBorder="1" applyAlignment="1">
      <alignment horizontal="center" vertical="center"/>
    </xf>
    <xf numFmtId="9" fontId="54" fillId="20" borderId="43" xfId="3" applyFont="1" applyFill="1" applyBorder="1" applyAlignment="1">
      <alignment horizontal="center" vertical="center"/>
    </xf>
    <xf numFmtId="0" fontId="4" fillId="0" borderId="49" xfId="2" applyBorder="1"/>
    <xf numFmtId="0" fontId="35" fillId="23" borderId="52" xfId="2" applyFont="1" applyFill="1" applyBorder="1" applyAlignment="1" applyProtection="1">
      <alignment horizontal="left" vertical="center" wrapText="1"/>
      <protection hidden="1"/>
    </xf>
    <xf numFmtId="0" fontId="35" fillId="23" borderId="20" xfId="2" applyFont="1" applyFill="1" applyBorder="1" applyAlignment="1" applyProtection="1">
      <alignment horizontal="left" vertical="center" wrapText="1"/>
      <protection hidden="1"/>
    </xf>
    <xf numFmtId="0" fontId="57" fillId="24" borderId="52" xfId="2" applyFont="1" applyFill="1" applyBorder="1" applyAlignment="1" applyProtection="1">
      <alignment horizontal="left" vertical="center"/>
      <protection hidden="1"/>
    </xf>
    <xf numFmtId="0" fontId="58" fillId="24" borderId="20" xfId="2" applyFont="1" applyFill="1" applyBorder="1" applyAlignment="1" applyProtection="1">
      <alignment horizontal="left" vertical="center" wrapText="1"/>
      <protection hidden="1"/>
    </xf>
    <xf numFmtId="0" fontId="59" fillId="0" borderId="19" xfId="2" applyFont="1" applyBorder="1" applyAlignment="1" applyProtection="1">
      <alignment horizontal="center" vertical="center" wrapText="1"/>
      <protection hidden="1"/>
    </xf>
    <xf numFmtId="0" fontId="59" fillId="0" borderId="50" xfId="2" applyFont="1" applyBorder="1" applyAlignment="1" applyProtection="1">
      <alignment horizontal="center" vertical="center" wrapText="1"/>
      <protection hidden="1"/>
    </xf>
    <xf numFmtId="0" fontId="57" fillId="24" borderId="52" xfId="2" applyFont="1" applyFill="1" applyBorder="1" applyAlignment="1" applyProtection="1">
      <alignment horizontal="left" vertical="center" wrapText="1"/>
      <protection hidden="1"/>
    </xf>
    <xf numFmtId="0" fontId="35" fillId="23" borderId="53" xfId="2" applyFont="1" applyFill="1" applyBorder="1" applyAlignment="1" applyProtection="1">
      <alignment horizontal="left" vertical="center" wrapText="1"/>
      <protection hidden="1"/>
    </xf>
    <xf numFmtId="0" fontId="57" fillId="24" borderId="54" xfId="2" applyFont="1" applyFill="1" applyBorder="1" applyAlignment="1" applyProtection="1">
      <alignment horizontal="left" vertical="center" wrapText="1"/>
      <protection hidden="1"/>
    </xf>
    <xf numFmtId="0" fontId="58" fillId="24" borderId="55" xfId="2" applyFont="1" applyFill="1" applyBorder="1" applyAlignment="1" applyProtection="1">
      <alignment horizontal="left" vertical="center" wrapText="1"/>
      <protection hidden="1"/>
    </xf>
    <xf numFmtId="0" fontId="58" fillId="24" borderId="24" xfId="2" applyFont="1" applyFill="1" applyBorder="1" applyAlignment="1" applyProtection="1">
      <alignment horizontal="left" vertical="center" wrapText="1"/>
      <protection hidden="1"/>
    </xf>
    <xf numFmtId="0" fontId="35" fillId="23" borderId="54" xfId="2" applyFont="1" applyFill="1" applyBorder="1" applyAlignment="1" applyProtection="1">
      <alignment horizontal="left" vertical="center" wrapText="1"/>
      <protection hidden="1"/>
    </xf>
    <xf numFmtId="0" fontId="35" fillId="23" borderId="57" xfId="2" applyFont="1" applyFill="1" applyBorder="1" applyAlignment="1" applyProtection="1">
      <alignment horizontal="left" vertical="center" wrapText="1"/>
      <protection hidden="1"/>
    </xf>
    <xf numFmtId="0" fontId="35" fillId="24" borderId="54" xfId="2" applyFont="1" applyFill="1" applyBorder="1" applyAlignment="1" applyProtection="1">
      <alignment horizontal="left" vertical="center" wrapText="1"/>
      <protection hidden="1"/>
    </xf>
    <xf numFmtId="0" fontId="42" fillId="24" borderId="51" xfId="4" applyFont="1" applyFill="1" applyBorder="1" applyAlignment="1" applyProtection="1">
      <alignment horizontal="left" vertical="center" wrapText="1"/>
      <protection hidden="1"/>
    </xf>
    <xf numFmtId="0" fontId="35" fillId="23" borderId="55" xfId="2" applyFont="1" applyFill="1" applyBorder="1" applyAlignment="1" applyProtection="1">
      <alignment horizontal="left" vertical="center" wrapText="1"/>
      <protection hidden="1"/>
    </xf>
    <xf numFmtId="0" fontId="60" fillId="24" borderId="54" xfId="2" applyFont="1" applyFill="1" applyBorder="1" applyAlignment="1" applyProtection="1">
      <alignment horizontal="left" vertical="center" wrapText="1"/>
      <protection hidden="1"/>
    </xf>
    <xf numFmtId="0" fontId="35" fillId="24" borderId="53" xfId="2" applyFont="1" applyFill="1" applyBorder="1" applyAlignment="1" applyProtection="1">
      <alignment horizontal="left" vertical="center" wrapText="1"/>
      <protection hidden="1"/>
    </xf>
    <xf numFmtId="0" fontId="58" fillId="24" borderId="60" xfId="2" applyFont="1" applyFill="1" applyBorder="1" applyAlignment="1" applyProtection="1">
      <alignment horizontal="left" vertical="center" wrapText="1"/>
      <protection hidden="1"/>
    </xf>
    <xf numFmtId="2" fontId="58" fillId="24" borderId="55" xfId="2" applyNumberFormat="1" applyFont="1" applyFill="1" applyBorder="1" applyAlignment="1" applyProtection="1">
      <alignment horizontal="left" vertical="center" wrapText="1"/>
      <protection hidden="1"/>
    </xf>
    <xf numFmtId="0" fontId="57" fillId="24" borderId="54" xfId="2" applyFont="1" applyFill="1" applyBorder="1" applyAlignment="1" applyProtection="1">
      <alignment horizontal="left" vertical="center"/>
      <protection hidden="1"/>
    </xf>
    <xf numFmtId="0" fontId="57" fillId="24" borderId="61" xfId="2" applyFont="1" applyFill="1" applyBorder="1" applyAlignment="1" applyProtection="1">
      <alignment horizontal="left" vertical="center"/>
      <protection hidden="1"/>
    </xf>
    <xf numFmtId="0" fontId="61" fillId="24" borderId="55" xfId="2" applyFont="1" applyFill="1" applyBorder="1" applyAlignment="1" applyProtection="1">
      <alignment horizontal="left" vertical="center" wrapText="1"/>
      <protection hidden="1"/>
    </xf>
    <xf numFmtId="0" fontId="28" fillId="0" borderId="26" xfId="0" applyFont="1" applyBorder="1" applyAlignment="1">
      <alignment vertical="center" wrapText="1"/>
    </xf>
    <xf numFmtId="0" fontId="63" fillId="0" borderId="26" xfId="2" applyFont="1" applyBorder="1" applyProtection="1">
      <protection hidden="1"/>
    </xf>
    <xf numFmtId="0" fontId="28" fillId="8" borderId="12" xfId="0" applyFont="1" applyFill="1" applyBorder="1" applyAlignment="1" applyProtection="1">
      <alignment horizontal="center" vertical="center"/>
      <protection locked="0"/>
    </xf>
    <xf numFmtId="0" fontId="5" fillId="14" borderId="14" xfId="0" applyFont="1" applyFill="1" applyBorder="1" applyAlignment="1" applyProtection="1">
      <alignment horizontal="center" vertical="center"/>
      <protection hidden="1"/>
    </xf>
    <xf numFmtId="1" fontId="68" fillId="0" borderId="64" xfId="0" applyNumberFormat="1" applyFont="1" applyBorder="1" applyAlignment="1" applyProtection="1">
      <alignment horizontal="center" vertical="center"/>
      <protection hidden="1"/>
    </xf>
    <xf numFmtId="0" fontId="66" fillId="12" borderId="20" xfId="1" applyFont="1" applyFill="1" applyBorder="1" applyAlignment="1" applyProtection="1">
      <alignment horizontal="center" vertical="center"/>
      <protection hidden="1"/>
    </xf>
    <xf numFmtId="0" fontId="66" fillId="12" borderId="50" xfId="1" applyFont="1" applyFill="1" applyBorder="1" applyAlignment="1" applyProtection="1">
      <alignment horizontal="center" vertical="center"/>
      <protection hidden="1"/>
    </xf>
    <xf numFmtId="1" fontId="66" fillId="0" borderId="64" xfId="1" applyNumberFormat="1" applyFont="1" applyBorder="1" applyAlignment="1" applyProtection="1">
      <alignment horizontal="center" vertical="center"/>
      <protection hidden="1"/>
    </xf>
    <xf numFmtId="1" fontId="66" fillId="0" borderId="20" xfId="1" applyNumberFormat="1" applyFont="1" applyBorder="1" applyAlignment="1" applyProtection="1">
      <alignment horizontal="center" vertical="center"/>
      <protection hidden="1"/>
    </xf>
    <xf numFmtId="1" fontId="66" fillId="0" borderId="50" xfId="1" applyNumberFormat="1" applyFont="1" applyBorder="1" applyAlignment="1" applyProtection="1">
      <alignment horizontal="center" vertical="center"/>
      <protection hidden="1"/>
    </xf>
    <xf numFmtId="0" fontId="10" fillId="7" borderId="65"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0" fillId="7" borderId="67" xfId="0" applyFont="1" applyFill="1" applyBorder="1" applyAlignment="1">
      <alignment horizontal="center" vertical="center" wrapText="1"/>
    </xf>
    <xf numFmtId="0" fontId="10" fillId="7" borderId="68"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8" borderId="14" xfId="0" applyFont="1" applyFill="1" applyBorder="1" applyAlignment="1" applyProtection="1">
      <alignment horizontal="center" vertical="center"/>
      <protection locked="0"/>
    </xf>
    <xf numFmtId="0" fontId="10" fillId="7" borderId="70" xfId="0" applyFont="1" applyFill="1" applyBorder="1" applyAlignment="1">
      <alignment horizontal="center" vertical="center" wrapText="1"/>
    </xf>
    <xf numFmtId="0" fontId="28" fillId="8" borderId="74"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wrapText="1"/>
      <protection locked="0"/>
    </xf>
    <xf numFmtId="0" fontId="4" fillId="5" borderId="72" xfId="0" applyFont="1" applyFill="1" applyBorder="1" applyAlignment="1" applyProtection="1">
      <alignment horizontal="center" vertical="center" wrapText="1"/>
      <protection locked="0"/>
    </xf>
    <xf numFmtId="0" fontId="4" fillId="5" borderId="73" xfId="0" applyFont="1" applyFill="1" applyBorder="1" applyAlignment="1" applyProtection="1">
      <alignment horizontal="center" vertical="center" wrapText="1"/>
      <protection locked="0"/>
    </xf>
    <xf numFmtId="0" fontId="28" fillId="8" borderId="14" xfId="0" applyFont="1" applyFill="1" applyBorder="1" applyAlignment="1" applyProtection="1">
      <alignment horizontal="center" vertical="center" wrapText="1"/>
      <protection locked="0"/>
    </xf>
    <xf numFmtId="0" fontId="28" fillId="8" borderId="74" xfId="0"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0" fontId="5" fillId="9" borderId="74"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5" fillId="5" borderId="74" xfId="0"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wrapText="1"/>
      <protection locked="0"/>
    </xf>
    <xf numFmtId="0" fontId="5" fillId="9" borderId="74" xfId="0" applyFont="1" applyFill="1" applyBorder="1" applyAlignment="1" applyProtection="1">
      <alignment horizontal="center" vertical="center" wrapText="1"/>
      <protection locked="0"/>
    </xf>
    <xf numFmtId="0" fontId="20" fillId="9" borderId="14" xfId="0" applyFont="1" applyFill="1" applyBorder="1" applyAlignment="1" applyProtection="1">
      <alignment horizontal="center" vertical="center" wrapText="1"/>
      <protection locked="0"/>
    </xf>
    <xf numFmtId="0" fontId="20" fillId="9" borderId="74" xfId="0" applyFont="1" applyFill="1" applyBorder="1" applyAlignment="1" applyProtection="1">
      <alignment horizontal="center" vertical="center" wrapText="1"/>
      <protection locked="0"/>
    </xf>
    <xf numFmtId="0" fontId="20" fillId="0" borderId="14" xfId="0" applyFont="1" applyBorder="1" applyAlignment="1" applyProtection="1">
      <alignment horizontal="center" vertical="center"/>
      <protection locked="0"/>
    </xf>
    <xf numFmtId="0" fontId="20" fillId="0" borderId="74" xfId="0" applyFont="1" applyBorder="1" applyAlignment="1" applyProtection="1">
      <alignment horizontal="center" vertical="center"/>
      <protection locked="0"/>
    </xf>
    <xf numFmtId="0" fontId="20" fillId="0" borderId="14" xfId="0" applyFont="1" applyBorder="1" applyAlignment="1" applyProtection="1">
      <alignment horizontal="center" vertical="center" wrapText="1"/>
      <protection locked="0"/>
    </xf>
    <xf numFmtId="0" fontId="20" fillId="0" borderId="74" xfId="0" applyFont="1" applyBorder="1" applyAlignment="1" applyProtection="1">
      <alignment horizontal="center" vertical="center" wrapText="1"/>
      <protection locked="0"/>
    </xf>
    <xf numFmtId="0" fontId="20" fillId="9" borderId="14" xfId="0" applyFont="1" applyFill="1" applyBorder="1" applyAlignment="1" applyProtection="1">
      <alignment horizontal="center" vertical="center"/>
      <protection locked="0"/>
    </xf>
    <xf numFmtId="0" fontId="20" fillId="9" borderId="74" xfId="0" applyFont="1"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0" fillId="8" borderId="10" xfId="0" applyFont="1" applyFill="1" applyBorder="1" applyAlignment="1" applyProtection="1">
      <alignment horizontal="center" vertical="center"/>
      <protection locked="0"/>
    </xf>
    <xf numFmtId="0" fontId="20" fillId="8" borderId="74" xfId="0" applyFont="1" applyFill="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12" fillId="0" borderId="0" xfId="0" applyFont="1" applyAlignment="1">
      <alignment horizontal="center" vertical="center"/>
    </xf>
    <xf numFmtId="0" fontId="31" fillId="23" borderId="50" xfId="2" applyFont="1" applyFill="1" applyBorder="1" applyAlignment="1" applyProtection="1">
      <alignment horizontal="center" vertical="center" wrapText="1"/>
      <protection hidden="1"/>
    </xf>
    <xf numFmtId="0" fontId="31" fillId="23" borderId="20" xfId="2" applyFont="1" applyFill="1" applyBorder="1" applyAlignment="1" applyProtection="1">
      <alignment horizontal="center" vertical="center" wrapText="1"/>
      <protection hidden="1"/>
    </xf>
    <xf numFmtId="0" fontId="36" fillId="23" borderId="50" xfId="2" applyFont="1" applyFill="1" applyBorder="1" applyAlignment="1" applyProtection="1">
      <alignment horizontal="center" vertical="center" wrapText="1"/>
      <protection hidden="1"/>
    </xf>
    <xf numFmtId="0" fontId="36" fillId="23" borderId="20" xfId="2" applyFont="1" applyFill="1" applyBorder="1" applyAlignment="1" applyProtection="1">
      <alignment horizontal="center" vertical="center" wrapText="1"/>
      <protection hidden="1"/>
    </xf>
    <xf numFmtId="0" fontId="36" fillId="23" borderId="57" xfId="2" applyFont="1" applyFill="1" applyBorder="1" applyAlignment="1" applyProtection="1">
      <alignment horizontal="center" vertical="center" wrapText="1"/>
      <protection hidden="1"/>
    </xf>
    <xf numFmtId="0" fontId="36" fillId="23" borderId="58" xfId="2" applyFont="1" applyFill="1" applyBorder="1" applyAlignment="1" applyProtection="1">
      <alignment horizontal="center" vertical="center" wrapText="1"/>
      <protection hidden="1"/>
    </xf>
    <xf numFmtId="0" fontId="24" fillId="8" borderId="10" xfId="0" applyFont="1" applyFill="1" applyBorder="1" applyAlignment="1" applyProtection="1">
      <alignment vertical="center"/>
      <protection locked="0"/>
    </xf>
    <xf numFmtId="0" fontId="24" fillId="8" borderId="10" xfId="0" applyFont="1" applyFill="1" applyBorder="1" applyAlignment="1" applyProtection="1">
      <alignment horizontal="center" vertical="center"/>
      <protection locked="0"/>
    </xf>
    <xf numFmtId="0" fontId="24" fillId="8" borderId="74" xfId="0" applyFont="1" applyFill="1" applyBorder="1" applyAlignment="1" applyProtection="1">
      <alignment horizontal="center" vertical="center"/>
      <protection locked="0"/>
    </xf>
    <xf numFmtId="0" fontId="24" fillId="0" borderId="0" xfId="0" applyFont="1" applyAlignment="1">
      <alignment vertical="center"/>
    </xf>
    <xf numFmtId="0" fontId="24" fillId="0" borderId="0" xfId="0" applyFont="1"/>
    <xf numFmtId="0" fontId="12" fillId="8" borderId="10" xfId="0" applyFont="1" applyFill="1" applyBorder="1" applyAlignment="1" applyProtection="1">
      <alignment vertical="center"/>
      <protection locked="0"/>
    </xf>
    <xf numFmtId="0" fontId="12" fillId="8" borderId="10" xfId="0" applyFont="1" applyFill="1" applyBorder="1" applyAlignment="1" applyProtection="1">
      <alignment horizontal="center" vertical="center" wrapText="1"/>
      <protection locked="0"/>
    </xf>
    <xf numFmtId="0" fontId="12" fillId="8" borderId="10" xfId="0" applyFont="1" applyFill="1" applyBorder="1" applyAlignment="1" applyProtection="1">
      <alignment horizontal="center" vertical="center"/>
      <protection locked="0"/>
    </xf>
    <xf numFmtId="0" fontId="12" fillId="8" borderId="74" xfId="0" applyFont="1" applyFill="1" applyBorder="1" applyAlignment="1" applyProtection="1">
      <alignment horizontal="center" vertical="center"/>
      <protection locked="0"/>
    </xf>
    <xf numFmtId="0" fontId="12" fillId="0" borderId="0" xfId="0" applyFont="1" applyAlignment="1">
      <alignment vertical="center"/>
    </xf>
    <xf numFmtId="0" fontId="12" fillId="0" borderId="0" xfId="0" applyFont="1"/>
    <xf numFmtId="0" fontId="55" fillId="21" borderId="78" xfId="2" applyFont="1" applyFill="1" applyBorder="1" applyAlignment="1" applyProtection="1">
      <alignment horizontal="center" vertical="center" wrapText="1"/>
      <protection hidden="1"/>
    </xf>
    <xf numFmtId="0" fontId="55" fillId="21" borderId="79" xfId="2" applyFont="1" applyFill="1" applyBorder="1" applyAlignment="1" applyProtection="1">
      <alignment horizontal="center" vertical="center" wrapText="1"/>
      <protection hidden="1"/>
    </xf>
    <xf numFmtId="0" fontId="55" fillId="21" borderId="80" xfId="2" applyFont="1" applyFill="1" applyBorder="1" applyAlignment="1" applyProtection="1">
      <alignment horizontal="center" vertical="center" wrapText="1"/>
      <protection hidden="1"/>
    </xf>
    <xf numFmtId="0" fontId="4" fillId="0" borderId="81" xfId="2" applyBorder="1"/>
    <xf numFmtId="0" fontId="57" fillId="24" borderId="83" xfId="2" applyFont="1" applyFill="1" applyBorder="1" applyAlignment="1" applyProtection="1">
      <alignment horizontal="left" vertical="center" wrapText="1"/>
      <protection hidden="1"/>
    </xf>
    <xf numFmtId="0" fontId="58" fillId="24" borderId="84" xfId="2" applyFont="1" applyFill="1" applyBorder="1" applyAlignment="1" applyProtection="1">
      <alignment horizontal="left" vertical="center" wrapText="1"/>
      <protection hidden="1"/>
    </xf>
    <xf numFmtId="0" fontId="59" fillId="0" borderId="32" xfId="2" applyFont="1" applyBorder="1" applyAlignment="1" applyProtection="1">
      <alignment horizontal="center" vertical="center" wrapText="1"/>
      <protection hidden="1"/>
    </xf>
    <xf numFmtId="0" fontId="59" fillId="0" borderId="85" xfId="2" applyFont="1" applyBorder="1" applyAlignment="1" applyProtection="1">
      <alignment horizontal="center" vertical="center" wrapText="1"/>
      <protection hidden="1"/>
    </xf>
    <xf numFmtId="0" fontId="48" fillId="17" borderId="21" xfId="2" applyFont="1" applyFill="1" applyBorder="1" applyAlignment="1" applyProtection="1">
      <alignment horizontal="left" vertical="center" wrapText="1"/>
      <protection hidden="1"/>
    </xf>
    <xf numFmtId="0" fontId="77" fillId="17" borderId="34" xfId="2" applyFont="1" applyFill="1" applyBorder="1" applyAlignment="1" applyProtection="1">
      <alignment horizontal="center" vertical="center"/>
      <protection hidden="1"/>
    </xf>
    <xf numFmtId="9" fontId="77" fillId="17" borderId="34" xfId="3" applyFont="1" applyFill="1" applyBorder="1" applyAlignment="1" applyProtection="1">
      <alignment horizontal="center" vertical="center"/>
      <protection hidden="1"/>
    </xf>
    <xf numFmtId="0" fontId="5" fillId="0" borderId="15" xfId="0" applyFont="1" applyBorder="1" applyAlignment="1">
      <alignment horizontal="left" vertical="center" wrapText="1"/>
    </xf>
    <xf numFmtId="0" fontId="5" fillId="12" borderId="16" xfId="0" applyFont="1" applyFill="1" applyBorder="1" applyAlignment="1">
      <alignment horizontal="center" vertical="center" wrapText="1"/>
    </xf>
    <xf numFmtId="0" fontId="5" fillId="0" borderId="17" xfId="0" applyFont="1" applyBorder="1" applyAlignment="1">
      <alignment horizontal="left" vertical="center" wrapText="1"/>
    </xf>
    <xf numFmtId="49" fontId="14" fillId="0" borderId="17" xfId="2" applyNumberFormat="1" applyFont="1" applyBorder="1" applyAlignment="1">
      <alignment horizontal="left" vertical="center" wrapText="1"/>
    </xf>
    <xf numFmtId="0" fontId="30" fillId="8" borderId="10" xfId="0" applyFont="1" applyFill="1" applyBorder="1" applyAlignment="1" applyProtection="1">
      <alignment horizontal="center" vertical="center"/>
      <protection hidden="1"/>
    </xf>
    <xf numFmtId="0" fontId="78" fillId="9" borderId="12" xfId="0" applyFont="1" applyFill="1" applyBorder="1" applyAlignment="1" applyProtection="1">
      <alignment horizontal="center" vertical="center" wrapText="1"/>
      <protection locked="0"/>
    </xf>
    <xf numFmtId="0" fontId="5" fillId="5" borderId="11" xfId="0" applyFont="1" applyFill="1" applyBorder="1" applyAlignment="1" applyProtection="1">
      <alignment vertical="center"/>
      <protection hidden="1"/>
    </xf>
    <xf numFmtId="0" fontId="5" fillId="5" borderId="14" xfId="0" applyFont="1" applyFill="1" applyBorder="1" applyAlignment="1" applyProtection="1">
      <alignment vertical="center"/>
      <protection locked="0"/>
    </xf>
    <xf numFmtId="0" fontId="5" fillId="5" borderId="10" xfId="0" applyFont="1" applyFill="1" applyBorder="1" applyAlignment="1" applyProtection="1">
      <alignment vertical="center"/>
      <protection locked="0"/>
    </xf>
    <xf numFmtId="0" fontId="30" fillId="8" borderId="10" xfId="0" applyFont="1" applyFill="1" applyBorder="1" applyAlignment="1" applyProtection="1">
      <alignment horizontal="center" vertical="center"/>
      <protection locked="0"/>
    </xf>
    <xf numFmtId="0" fontId="30" fillId="8" borderId="88" xfId="0" applyFont="1" applyFill="1" applyBorder="1" applyAlignment="1" applyProtection="1">
      <alignment horizontal="center" vertical="center" wrapText="1"/>
      <protection locked="0"/>
    </xf>
    <xf numFmtId="0" fontId="28" fillId="0" borderId="88" xfId="0" applyFont="1" applyBorder="1" applyAlignment="1" applyProtection="1">
      <alignment horizontal="center" vertical="center" wrapText="1"/>
      <protection locked="0"/>
    </xf>
    <xf numFmtId="0" fontId="28" fillId="9" borderId="88" xfId="0" applyFont="1" applyFill="1" applyBorder="1" applyAlignment="1" applyProtection="1">
      <alignment horizontal="center" vertical="center" wrapText="1"/>
      <protection locked="0"/>
    </xf>
    <xf numFmtId="0" fontId="28" fillId="14" borderId="88" xfId="0" applyFont="1" applyFill="1" applyBorder="1" applyAlignment="1" applyProtection="1">
      <alignment horizontal="center" vertical="center" wrapText="1"/>
      <protection hidden="1"/>
    </xf>
    <xf numFmtId="0" fontId="28" fillId="5" borderId="88" xfId="0" applyFont="1" applyFill="1" applyBorder="1" applyAlignment="1" applyProtection="1">
      <alignment horizontal="center" vertical="center"/>
      <protection locked="0"/>
    </xf>
    <xf numFmtId="0" fontId="24" fillId="14" borderId="88" xfId="0" applyFont="1" applyFill="1" applyBorder="1" applyAlignment="1" applyProtection="1">
      <alignment horizontal="center" vertical="center" wrapText="1"/>
      <protection hidden="1"/>
    </xf>
    <xf numFmtId="0" fontId="24" fillId="0" borderId="88" xfId="0" applyFont="1" applyBorder="1" applyAlignment="1" applyProtection="1">
      <alignment horizontal="center" vertical="center" wrapText="1"/>
      <protection locked="0"/>
    </xf>
    <xf numFmtId="0" fontId="24" fillId="14" borderId="88" xfId="0" applyFont="1" applyFill="1" applyBorder="1" applyAlignment="1" applyProtection="1">
      <alignment horizontal="center" vertical="center"/>
      <protection hidden="1"/>
    </xf>
    <xf numFmtId="0" fontId="30" fillId="8" borderId="88" xfId="0" applyFont="1" applyFill="1" applyBorder="1" applyAlignment="1" applyProtection="1">
      <alignment horizontal="center" vertical="center"/>
      <protection locked="0"/>
    </xf>
    <xf numFmtId="0" fontId="25" fillId="14" borderId="88" xfId="0" applyFont="1" applyFill="1" applyBorder="1" applyAlignment="1" applyProtection="1">
      <alignment horizontal="center" vertical="center"/>
      <protection hidden="1"/>
    </xf>
    <xf numFmtId="0" fontId="24" fillId="5" borderId="88" xfId="0" applyFont="1" applyFill="1" applyBorder="1" applyAlignment="1" applyProtection="1">
      <alignment horizontal="center" vertical="center"/>
      <protection locked="0"/>
    </xf>
    <xf numFmtId="0" fontId="5" fillId="14" borderId="88" xfId="0" applyFont="1" applyFill="1" applyBorder="1" applyAlignment="1" applyProtection="1">
      <alignment horizontal="center" vertical="center"/>
      <protection hidden="1"/>
    </xf>
    <xf numFmtId="0" fontId="5" fillId="0" borderId="90" xfId="0" applyFont="1" applyBorder="1" applyAlignment="1" applyProtection="1">
      <alignment vertical="center"/>
      <protection hidden="1"/>
    </xf>
    <xf numFmtId="0" fontId="30" fillId="8" borderId="91" xfId="0" applyFont="1" applyFill="1" applyBorder="1" applyAlignment="1" applyProtection="1">
      <alignment horizontal="center" vertical="center" wrapText="1"/>
      <protection hidden="1"/>
    </xf>
    <xf numFmtId="0" fontId="5" fillId="0" borderId="91" xfId="0" applyFont="1" applyBorder="1" applyAlignment="1" applyProtection="1">
      <alignment vertical="center" wrapText="1"/>
      <protection hidden="1"/>
    </xf>
    <xf numFmtId="0" fontId="28" fillId="14" borderId="91" xfId="0" applyFont="1" applyFill="1" applyBorder="1" applyAlignment="1" applyProtection="1">
      <alignment horizontal="center" vertical="center" wrapText="1"/>
      <protection hidden="1"/>
    </xf>
    <xf numFmtId="0" fontId="5" fillId="0" borderId="91" xfId="0" applyFont="1" applyBorder="1" applyAlignment="1" applyProtection="1">
      <alignment vertical="center"/>
      <protection hidden="1"/>
    </xf>
    <xf numFmtId="0" fontId="5" fillId="5" borderId="91" xfId="0" applyFont="1" applyFill="1" applyBorder="1" applyAlignment="1" applyProtection="1">
      <alignment vertical="center"/>
      <protection hidden="1"/>
    </xf>
    <xf numFmtId="0" fontId="24" fillId="14" borderId="91" xfId="0" applyFont="1" applyFill="1" applyBorder="1" applyAlignment="1" applyProtection="1">
      <alignment horizontal="center" vertical="center" wrapText="1"/>
      <protection hidden="1"/>
    </xf>
    <xf numFmtId="0" fontId="24" fillId="14" borderId="91" xfId="0" applyFont="1" applyFill="1" applyBorder="1" applyAlignment="1" applyProtection="1">
      <alignment horizontal="center" vertical="center"/>
      <protection hidden="1"/>
    </xf>
    <xf numFmtId="0" fontId="20" fillId="0" borderId="91" xfId="0" applyFont="1" applyBorder="1" applyAlignment="1" applyProtection="1">
      <alignment vertical="center" wrapText="1"/>
      <protection hidden="1"/>
    </xf>
    <xf numFmtId="0" fontId="20" fillId="0" borderId="91" xfId="0" applyFont="1" applyBorder="1" applyAlignment="1" applyProtection="1">
      <alignment vertical="center"/>
      <protection hidden="1"/>
    </xf>
    <xf numFmtId="0" fontId="5" fillId="0" borderId="92" xfId="0" applyFont="1" applyBorder="1" applyAlignment="1" applyProtection="1">
      <alignment vertical="center"/>
      <protection hidden="1"/>
    </xf>
    <xf numFmtId="0" fontId="4" fillId="5" borderId="62" xfId="0" applyFont="1" applyFill="1" applyBorder="1" applyAlignment="1" applyProtection="1">
      <alignment vertical="center" wrapText="1"/>
      <protection locked="0"/>
    </xf>
    <xf numFmtId="0" fontId="28" fillId="8" borderId="18" xfId="0" applyFont="1" applyFill="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18" xfId="0" applyFont="1" applyBorder="1" applyAlignment="1" applyProtection="1">
      <alignment vertical="center"/>
      <protection locked="0"/>
    </xf>
    <xf numFmtId="0" fontId="5" fillId="9" borderId="18" xfId="0" applyFont="1" applyFill="1" applyBorder="1" applyAlignment="1" applyProtection="1">
      <alignment vertical="center"/>
      <protection locked="0"/>
    </xf>
    <xf numFmtId="0" fontId="5" fillId="9" borderId="18" xfId="0" applyFont="1" applyFill="1" applyBorder="1" applyAlignment="1" applyProtection="1">
      <alignment horizontal="left" vertical="center"/>
      <protection locked="0"/>
    </xf>
    <xf numFmtId="0" fontId="5" fillId="5" borderId="18" xfId="0" applyFont="1" applyFill="1" applyBorder="1" applyAlignment="1" applyProtection="1">
      <alignment vertical="center"/>
      <protection locked="0"/>
    </xf>
    <xf numFmtId="0" fontId="28" fillId="8" borderId="18" xfId="0" applyFont="1" applyFill="1" applyBorder="1" applyAlignment="1" applyProtection="1">
      <alignment vertical="center"/>
      <protection locked="0"/>
    </xf>
    <xf numFmtId="0" fontId="5" fillId="9" borderId="18" xfId="0" applyFont="1" applyFill="1" applyBorder="1" applyAlignment="1" applyProtection="1">
      <alignment vertical="center" wrapText="1"/>
      <protection locked="0"/>
    </xf>
    <xf numFmtId="0" fontId="12" fillId="8" borderId="11" xfId="0" applyFont="1" applyFill="1" applyBorder="1" applyAlignment="1" applyProtection="1">
      <alignment vertical="center"/>
      <protection locked="0"/>
    </xf>
    <xf numFmtId="0" fontId="20" fillId="9" borderId="18" xfId="0" applyFont="1" applyFill="1" applyBorder="1" applyAlignment="1" applyProtection="1">
      <alignment vertical="center" wrapText="1"/>
      <protection locked="0"/>
    </xf>
    <xf numFmtId="0" fontId="20" fillId="0" borderId="18" xfId="0" applyFont="1" applyBorder="1" applyAlignment="1" applyProtection="1">
      <alignment vertical="center"/>
      <protection locked="0"/>
    </xf>
    <xf numFmtId="0" fontId="24" fillId="8" borderId="11" xfId="0" applyFont="1" applyFill="1" applyBorder="1" applyAlignment="1" applyProtection="1">
      <alignment vertical="center"/>
      <protection locked="0"/>
    </xf>
    <xf numFmtId="0" fontId="20" fillId="9" borderId="18" xfId="0" applyFont="1" applyFill="1" applyBorder="1" applyAlignment="1" applyProtection="1">
      <alignment horizontal="left" vertical="center"/>
      <protection locked="0"/>
    </xf>
    <xf numFmtId="0" fontId="28" fillId="8" borderId="11" xfId="0" applyFont="1" applyFill="1" applyBorder="1" applyAlignment="1" applyProtection="1">
      <alignment vertical="center"/>
      <protection locked="0"/>
    </xf>
    <xf numFmtId="0" fontId="5" fillId="0" borderId="11" xfId="0" applyFont="1" applyBorder="1" applyAlignment="1" applyProtection="1">
      <alignment horizontal="left" vertical="center"/>
      <protection locked="0"/>
    </xf>
    <xf numFmtId="0" fontId="28" fillId="0" borderId="14" xfId="0" applyFont="1" applyBorder="1" applyAlignment="1" applyProtection="1">
      <alignment horizontal="center" vertical="center" wrapText="1"/>
      <protection locked="0"/>
    </xf>
    <xf numFmtId="0" fontId="28" fillId="9" borderId="14" xfId="0" applyFont="1" applyFill="1" applyBorder="1" applyAlignment="1" applyProtection="1">
      <alignment horizontal="center" vertical="center" wrapText="1"/>
      <protection locked="0"/>
    </xf>
    <xf numFmtId="0" fontId="28" fillId="14" borderId="14" xfId="0" applyFont="1" applyFill="1" applyBorder="1" applyAlignment="1" applyProtection="1">
      <alignment horizontal="center" vertical="center" wrapText="1"/>
      <protection hidden="1"/>
    </xf>
    <xf numFmtId="0" fontId="28" fillId="5" borderId="14" xfId="0" applyFont="1" applyFill="1" applyBorder="1" applyAlignment="1" applyProtection="1">
      <alignment horizontal="center" vertical="center"/>
      <protection locked="0"/>
    </xf>
    <xf numFmtId="0" fontId="24" fillId="14" borderId="14" xfId="0" applyFont="1" applyFill="1" applyBorder="1" applyAlignment="1" applyProtection="1">
      <alignment horizontal="center" vertical="center" wrapText="1"/>
      <protection hidden="1"/>
    </xf>
    <xf numFmtId="0" fontId="24" fillId="0" borderId="14" xfId="0" applyFont="1" applyBorder="1" applyAlignment="1" applyProtection="1">
      <alignment horizontal="center" vertical="center" wrapText="1"/>
      <protection locked="0"/>
    </xf>
    <xf numFmtId="0" fontId="24" fillId="14" borderId="14" xfId="0" applyFont="1" applyFill="1" applyBorder="1" applyAlignment="1" applyProtection="1">
      <alignment horizontal="center" vertical="center"/>
      <protection hidden="1"/>
    </xf>
    <xf numFmtId="0" fontId="12" fillId="8" borderId="14" xfId="0" applyFont="1" applyFill="1" applyBorder="1" applyAlignment="1" applyProtection="1">
      <alignment horizontal="center" vertical="center" wrapText="1"/>
      <protection locked="0"/>
    </xf>
    <xf numFmtId="0" fontId="25" fillId="14" borderId="14" xfId="0" applyFont="1" applyFill="1" applyBorder="1" applyAlignment="1" applyProtection="1">
      <alignment horizontal="center" vertical="center"/>
      <protection hidden="1"/>
    </xf>
    <xf numFmtId="0" fontId="24" fillId="8" borderId="14" xfId="0" applyFont="1" applyFill="1" applyBorder="1" applyAlignment="1" applyProtection="1">
      <alignment horizontal="center" vertical="center"/>
      <protection locked="0"/>
    </xf>
    <xf numFmtId="0" fontId="24" fillId="5" borderId="14" xfId="0" applyFont="1" applyFill="1" applyBorder="1" applyAlignment="1" applyProtection="1">
      <alignment horizontal="center" vertical="center"/>
      <protection locked="0"/>
    </xf>
    <xf numFmtId="0" fontId="12" fillId="8" borderId="14" xfId="0" applyFont="1" applyFill="1" applyBorder="1" applyAlignment="1" applyProtection="1">
      <alignment horizontal="center" vertical="center"/>
      <protection locked="0"/>
    </xf>
    <xf numFmtId="0" fontId="30" fillId="8" borderId="14" xfId="0" applyFont="1" applyFill="1" applyBorder="1" applyAlignment="1" applyProtection="1">
      <alignment horizontal="center" vertical="center"/>
      <protection locked="0"/>
    </xf>
    <xf numFmtId="0" fontId="28" fillId="5" borderId="87" xfId="0" applyFont="1" applyFill="1" applyBorder="1" applyAlignment="1">
      <alignment horizontal="center" vertical="center" wrapText="1"/>
    </xf>
    <xf numFmtId="0" fontId="28" fillId="5" borderId="93" xfId="0" applyFont="1" applyFill="1" applyBorder="1" applyAlignment="1">
      <alignment horizontal="center" vertical="center" wrapText="1"/>
    </xf>
    <xf numFmtId="0" fontId="28" fillId="8" borderId="14" xfId="0" applyFont="1" applyFill="1" applyBorder="1" applyAlignment="1" applyProtection="1">
      <alignment vertical="center" wrapText="1"/>
      <protection locked="0"/>
    </xf>
    <xf numFmtId="0" fontId="5" fillId="9" borderId="14" xfId="0" applyFont="1" applyFill="1" applyBorder="1" applyAlignment="1" applyProtection="1">
      <alignment wrapText="1"/>
      <protection locked="0"/>
    </xf>
    <xf numFmtId="0" fontId="5" fillId="9" borderId="14" xfId="0" applyFont="1" applyFill="1" applyBorder="1" applyAlignment="1" applyProtection="1">
      <alignment vertical="center"/>
      <protection locked="0"/>
    </xf>
    <xf numFmtId="0" fontId="5" fillId="9" borderId="14" xfId="0" applyFont="1" applyFill="1" applyBorder="1" applyAlignment="1" applyProtection="1">
      <alignment horizontal="left" vertical="center"/>
      <protection locked="0"/>
    </xf>
    <xf numFmtId="0" fontId="28" fillId="8" borderId="14" xfId="0" applyFont="1" applyFill="1" applyBorder="1" applyAlignment="1" applyProtection="1">
      <alignment vertical="center"/>
      <protection locked="0"/>
    </xf>
    <xf numFmtId="0" fontId="5" fillId="9" borderId="14" xfId="0" applyFont="1" applyFill="1" applyBorder="1" applyAlignment="1" applyProtection="1">
      <alignment vertical="center" wrapText="1"/>
      <protection locked="0"/>
    </xf>
    <xf numFmtId="0" fontId="20" fillId="9" borderId="14" xfId="0" applyFont="1" applyFill="1" applyBorder="1" applyAlignment="1" applyProtection="1">
      <alignment vertical="center" wrapText="1"/>
      <protection locked="0"/>
    </xf>
    <xf numFmtId="0" fontId="12" fillId="8" borderId="88" xfId="0" applyFont="1" applyFill="1" applyBorder="1" applyAlignment="1" applyProtection="1">
      <alignment horizontal="center" vertical="center"/>
      <protection locked="0"/>
    </xf>
    <xf numFmtId="0" fontId="20" fillId="9" borderId="14" xfId="0" applyFont="1" applyFill="1" applyBorder="1" applyAlignment="1" applyProtection="1">
      <alignment horizontal="left" vertical="center"/>
      <protection locked="0"/>
    </xf>
    <xf numFmtId="0" fontId="28" fillId="8" borderId="88" xfId="0" applyFont="1" applyFill="1" applyBorder="1" applyAlignment="1" applyProtection="1">
      <alignment horizontal="center" vertical="center"/>
      <protection locked="0"/>
    </xf>
    <xf numFmtId="0" fontId="24" fillId="5" borderId="94" xfId="0" applyFont="1" applyFill="1" applyBorder="1" applyAlignment="1" applyProtection="1">
      <alignment horizontal="center" vertical="center"/>
      <protection locked="0"/>
    </xf>
    <xf numFmtId="0" fontId="5" fillId="0" borderId="75" xfId="0" applyFont="1" applyBorder="1" applyAlignment="1" applyProtection="1">
      <alignment vertical="center"/>
      <protection locked="0"/>
    </xf>
    <xf numFmtId="0" fontId="5" fillId="9" borderId="88" xfId="0" applyFont="1" applyFill="1" applyBorder="1" applyAlignment="1" applyProtection="1">
      <alignment wrapText="1"/>
      <protection locked="0"/>
    </xf>
    <xf numFmtId="0" fontId="5" fillId="0" borderId="88" xfId="0" applyFont="1" applyBorder="1" applyAlignment="1" applyProtection="1">
      <alignment vertical="center" wrapText="1"/>
      <protection locked="0"/>
    </xf>
    <xf numFmtId="0" fontId="5" fillId="0" borderId="88" xfId="0" applyFont="1" applyBorder="1" applyAlignment="1" applyProtection="1">
      <alignment vertical="center"/>
      <protection locked="0"/>
    </xf>
    <xf numFmtId="0" fontId="5" fillId="9" borderId="88" xfId="0" applyFont="1" applyFill="1" applyBorder="1" applyAlignment="1" applyProtection="1">
      <alignment vertical="center"/>
      <protection locked="0"/>
    </xf>
    <xf numFmtId="0" fontId="5" fillId="9" borderId="88" xfId="0" applyFont="1" applyFill="1" applyBorder="1" applyAlignment="1" applyProtection="1">
      <alignment horizontal="left" vertical="center"/>
      <protection locked="0"/>
    </xf>
    <xf numFmtId="0" fontId="5" fillId="5" borderId="88" xfId="0" applyFont="1" applyFill="1" applyBorder="1" applyAlignment="1" applyProtection="1">
      <alignment vertical="center"/>
      <protection locked="0"/>
    </xf>
    <xf numFmtId="0" fontId="28" fillId="8" borderId="88" xfId="0" applyFont="1" applyFill="1" applyBorder="1" applyAlignment="1" applyProtection="1">
      <alignment vertical="center"/>
      <protection locked="0"/>
    </xf>
    <xf numFmtId="0" fontId="5" fillId="9" borderId="88" xfId="0" applyFont="1" applyFill="1" applyBorder="1" applyAlignment="1" applyProtection="1">
      <alignment vertical="center" wrapText="1"/>
      <protection locked="0"/>
    </xf>
    <xf numFmtId="0" fontId="12" fillId="8" borderId="88" xfId="0" applyFont="1" applyFill="1" applyBorder="1" applyAlignment="1" applyProtection="1">
      <alignment vertical="center"/>
      <protection locked="0"/>
    </xf>
    <xf numFmtId="0" fontId="20" fillId="9" borderId="88" xfId="0" applyFont="1" applyFill="1" applyBorder="1" applyAlignment="1" applyProtection="1">
      <alignment vertical="center" wrapText="1"/>
      <protection locked="0"/>
    </xf>
    <xf numFmtId="0" fontId="20" fillId="0" borderId="88" xfId="0" applyFont="1" applyBorder="1" applyAlignment="1" applyProtection="1">
      <alignment vertical="center"/>
      <protection locked="0"/>
    </xf>
    <xf numFmtId="0" fontId="24" fillId="8" borderId="88" xfId="0" applyFont="1" applyFill="1" applyBorder="1" applyAlignment="1" applyProtection="1">
      <alignment vertical="center"/>
      <protection locked="0"/>
    </xf>
    <xf numFmtId="0" fontId="20" fillId="9" borderId="88" xfId="0" applyFont="1" applyFill="1" applyBorder="1" applyAlignment="1" applyProtection="1">
      <alignment horizontal="left" vertical="center"/>
      <protection locked="0"/>
    </xf>
    <xf numFmtId="0" fontId="5" fillId="0" borderId="88" xfId="0" applyFont="1" applyBorder="1" applyAlignment="1" applyProtection="1">
      <alignment horizontal="left" vertical="center"/>
      <protection locked="0"/>
    </xf>
    <xf numFmtId="0" fontId="5" fillId="5" borderId="10" xfId="0" applyFont="1" applyFill="1" applyBorder="1" applyAlignment="1" applyProtection="1">
      <alignment horizontal="center" vertical="center"/>
      <protection locked="0"/>
    </xf>
    <xf numFmtId="0" fontId="4" fillId="5" borderId="87" xfId="0" applyFont="1" applyFill="1" applyBorder="1" applyAlignment="1" applyProtection="1">
      <alignment vertical="center" wrapText="1"/>
      <protection locked="0"/>
    </xf>
    <xf numFmtId="0" fontId="28" fillId="8" borderId="88" xfId="0" applyFont="1" applyFill="1" applyBorder="1" applyAlignment="1" applyProtection="1">
      <alignment vertical="center" wrapText="1"/>
      <protection locked="0"/>
    </xf>
    <xf numFmtId="0" fontId="12" fillId="8" borderId="88" xfId="0" applyFont="1" applyFill="1" applyBorder="1" applyAlignment="1">
      <alignment horizontal="left" vertical="center" wrapText="1"/>
    </xf>
    <xf numFmtId="0" fontId="13" fillId="0" borderId="88" xfId="0" applyFont="1" applyBorder="1" applyAlignment="1">
      <alignment horizontal="left" vertical="center" wrapText="1"/>
    </xf>
    <xf numFmtId="0" fontId="13" fillId="9" borderId="88" xfId="0" applyFont="1" applyFill="1" applyBorder="1" applyAlignment="1">
      <alignment horizontal="left" vertical="center" wrapText="1"/>
    </xf>
    <xf numFmtId="0" fontId="5" fillId="0" borderId="88" xfId="0" applyFont="1" applyBorder="1" applyAlignment="1">
      <alignment horizontal="left" vertical="center" wrapText="1"/>
    </xf>
    <xf numFmtId="0" fontId="5" fillId="0" borderId="1" xfId="0" applyFont="1" applyBorder="1" applyAlignment="1">
      <alignment horizontal="left" vertical="center"/>
    </xf>
    <xf numFmtId="0" fontId="5" fillId="0" borderId="88" xfId="0" applyFont="1" applyBorder="1" applyAlignment="1">
      <alignment horizontal="left" vertical="center"/>
    </xf>
    <xf numFmtId="0" fontId="13" fillId="9" borderId="88" xfId="0" applyFont="1" applyFill="1" applyBorder="1" applyAlignment="1">
      <alignment horizontal="left" vertical="center"/>
    </xf>
    <xf numFmtId="0" fontId="5" fillId="10" borderId="1" xfId="0" applyFont="1" applyFill="1" applyBorder="1" applyAlignment="1">
      <alignment horizontal="left" vertical="center" wrapText="1"/>
    </xf>
    <xf numFmtId="0" fontId="28" fillId="8" borderId="88" xfId="0" applyFont="1" applyFill="1" applyBorder="1" applyAlignment="1">
      <alignment horizontal="left" vertical="center" wrapText="1"/>
    </xf>
    <xf numFmtId="0" fontId="5" fillId="0" borderId="107" xfId="0" applyFont="1" applyBorder="1" applyAlignment="1">
      <alignment horizontal="left" vertical="center"/>
    </xf>
    <xf numFmtId="0" fontId="14" fillId="0" borderId="88" xfId="0" applyFont="1" applyBorder="1" applyAlignment="1">
      <alignment horizontal="left" vertical="center"/>
    </xf>
    <xf numFmtId="0" fontId="71" fillId="8" borderId="88" xfId="0" applyFont="1" applyFill="1" applyBorder="1" applyAlignment="1">
      <alignment horizontal="left" vertical="center" wrapText="1"/>
    </xf>
    <xf numFmtId="0" fontId="5" fillId="0" borderId="109" xfId="0" applyFont="1" applyBorder="1" applyAlignment="1">
      <alignment horizontal="left" vertical="center"/>
    </xf>
    <xf numFmtId="0" fontId="5" fillId="0" borderId="74" xfId="0" applyFont="1" applyBorder="1" applyAlignment="1">
      <alignment horizontal="left" vertical="center"/>
    </xf>
    <xf numFmtId="0" fontId="5" fillId="12" borderId="1" xfId="0" applyFont="1" applyFill="1" applyBorder="1" applyAlignment="1">
      <alignment horizontal="left" vertical="center"/>
    </xf>
    <xf numFmtId="0" fontId="5" fillId="12" borderId="88" xfId="0" applyFont="1" applyFill="1" applyBorder="1" applyAlignment="1">
      <alignment horizontal="left" vertical="center"/>
    </xf>
    <xf numFmtId="0" fontId="5" fillId="12" borderId="107" xfId="0" applyFont="1" applyFill="1" applyBorder="1" applyAlignment="1">
      <alignment horizontal="left" vertical="center"/>
    </xf>
    <xf numFmtId="0" fontId="5" fillId="12" borderId="109" xfId="0" applyFont="1" applyFill="1" applyBorder="1" applyAlignment="1">
      <alignment horizontal="left" vertical="center"/>
    </xf>
    <xf numFmtId="0" fontId="5" fillId="0" borderId="1" xfId="0" applyFont="1" applyBorder="1" applyAlignment="1">
      <alignment horizontal="justify" vertical="center" wrapText="1"/>
    </xf>
    <xf numFmtId="0" fontId="5" fillId="0" borderId="1" xfId="0" applyFont="1" applyBorder="1" applyAlignment="1">
      <alignment vertical="center"/>
    </xf>
    <xf numFmtId="49" fontId="5" fillId="0" borderId="88" xfId="0" applyNumberFormat="1" applyFont="1" applyBorder="1" applyAlignment="1">
      <alignment horizontal="left" vertical="center"/>
    </xf>
    <xf numFmtId="0" fontId="5" fillId="10" borderId="1" xfId="0" applyFont="1" applyFill="1" applyBorder="1" applyAlignment="1">
      <alignment vertical="center" wrapText="1"/>
    </xf>
    <xf numFmtId="0" fontId="12" fillId="8" borderId="88" xfId="0" applyFont="1" applyFill="1" applyBorder="1" applyAlignment="1">
      <alignment horizontal="center" vertical="center" wrapText="1"/>
    </xf>
    <xf numFmtId="0" fontId="4" fillId="0" borderId="112" xfId="0" applyFont="1" applyBorder="1"/>
    <xf numFmtId="0" fontId="19" fillId="8" borderId="88" xfId="0" applyFont="1" applyFill="1" applyBorder="1" applyAlignment="1">
      <alignment horizontal="left" vertical="center" wrapText="1"/>
    </xf>
    <xf numFmtId="0" fontId="19" fillId="9" borderId="88" xfId="0" applyFont="1" applyFill="1" applyBorder="1" applyAlignment="1">
      <alignment horizontal="left" vertical="center" wrapText="1"/>
    </xf>
    <xf numFmtId="0" fontId="14" fillId="12" borderId="88" xfId="0" applyFont="1" applyFill="1" applyBorder="1" applyAlignment="1">
      <alignment horizontal="left" vertical="center"/>
    </xf>
    <xf numFmtId="0" fontId="14" fillId="12" borderId="1" xfId="0" applyFont="1" applyFill="1" applyBorder="1" applyAlignment="1">
      <alignment vertical="center"/>
    </xf>
    <xf numFmtId="0" fontId="14" fillId="0" borderId="89" xfId="0" applyFont="1" applyBorder="1" applyAlignment="1">
      <alignment horizontal="left" vertical="center"/>
    </xf>
    <xf numFmtId="0" fontId="14" fillId="0" borderId="90" xfId="0" applyFont="1" applyBorder="1" applyAlignment="1">
      <alignment vertical="center" wrapText="1"/>
    </xf>
    <xf numFmtId="49" fontId="14" fillId="0" borderId="90" xfId="0" applyNumberFormat="1" applyFont="1" applyBorder="1" applyAlignment="1">
      <alignment horizontal="left" vertical="center" wrapText="1"/>
    </xf>
    <xf numFmtId="0" fontId="68" fillId="0" borderId="119" xfId="0" applyFont="1" applyBorder="1" applyAlignment="1" applyProtection="1">
      <alignment horizontal="left" vertical="center"/>
      <protection hidden="1"/>
    </xf>
    <xf numFmtId="1" fontId="68" fillId="0" borderId="118" xfId="0" applyNumberFormat="1" applyFont="1" applyBorder="1" applyAlignment="1" applyProtection="1">
      <alignment horizontal="center" vertical="center"/>
      <protection hidden="1"/>
    </xf>
    <xf numFmtId="0" fontId="65" fillId="0" borderId="120" xfId="0" applyFont="1" applyBorder="1" applyAlignment="1" applyProtection="1">
      <alignment horizontal="left" vertical="center"/>
      <protection hidden="1"/>
    </xf>
    <xf numFmtId="1" fontId="66" fillId="0" borderId="118" xfId="1" applyNumberFormat="1" applyFont="1" applyBorder="1" applyAlignment="1" applyProtection="1">
      <alignment horizontal="center" vertical="center"/>
      <protection hidden="1"/>
    </xf>
    <xf numFmtId="0" fontId="65" fillId="0" borderId="119" xfId="0" applyFont="1" applyBorder="1" applyAlignment="1" applyProtection="1">
      <alignment horizontal="left" vertical="center"/>
      <protection hidden="1"/>
    </xf>
    <xf numFmtId="0" fontId="68" fillId="0" borderId="121" xfId="0" applyFont="1" applyBorder="1" applyAlignment="1" applyProtection="1">
      <alignment horizontal="left" vertical="center"/>
      <protection hidden="1"/>
    </xf>
    <xf numFmtId="10" fontId="70" fillId="0" borderId="122" xfId="3" applyNumberFormat="1" applyFont="1" applyBorder="1" applyAlignment="1" applyProtection="1">
      <alignment horizontal="center" vertical="center"/>
      <protection hidden="1"/>
    </xf>
    <xf numFmtId="10" fontId="70" fillId="0" borderId="123" xfId="3" applyNumberFormat="1" applyFont="1" applyBorder="1" applyAlignment="1" applyProtection="1">
      <alignment horizontal="center" vertical="center"/>
      <protection hidden="1"/>
    </xf>
    <xf numFmtId="164" fontId="68" fillId="0" borderId="124" xfId="3" applyNumberFormat="1" applyFont="1" applyBorder="1" applyAlignment="1" applyProtection="1">
      <alignment horizontal="center" vertical="center"/>
      <protection hidden="1"/>
    </xf>
    <xf numFmtId="164" fontId="68" fillId="0" borderId="125" xfId="3" applyNumberFormat="1" applyFont="1" applyBorder="1" applyAlignment="1" applyProtection="1">
      <alignment horizontal="center" vertical="center"/>
      <protection hidden="1"/>
    </xf>
    <xf numFmtId="1" fontId="69" fillId="0" borderId="20" xfId="0" applyNumberFormat="1" applyFont="1" applyBorder="1" applyAlignment="1" applyProtection="1">
      <alignment horizontal="center" vertical="center"/>
      <protection hidden="1"/>
    </xf>
    <xf numFmtId="1" fontId="69" fillId="0" borderId="50" xfId="0" applyNumberFormat="1" applyFont="1" applyBorder="1" applyAlignment="1" applyProtection="1">
      <alignment horizontal="center" vertical="center"/>
      <protection hidden="1"/>
    </xf>
    <xf numFmtId="0" fontId="24" fillId="12" borderId="91" xfId="0" applyFont="1" applyFill="1" applyBorder="1" applyAlignment="1" applyProtection="1">
      <alignment horizontal="center" vertical="center"/>
      <protection hidden="1"/>
    </xf>
    <xf numFmtId="0" fontId="74" fillId="12" borderId="26" xfId="2" applyFont="1" applyFill="1" applyBorder="1" applyAlignment="1" applyProtection="1">
      <alignment horizontal="center" vertical="center"/>
      <protection hidden="1"/>
    </xf>
    <xf numFmtId="0" fontId="75" fillId="12" borderId="26" xfId="2" applyFont="1" applyFill="1" applyBorder="1" applyAlignment="1" applyProtection="1">
      <alignment horizontal="center" vertical="center"/>
      <protection hidden="1"/>
    </xf>
    <xf numFmtId="0" fontId="74" fillId="0" borderId="26" xfId="2" applyFont="1" applyBorder="1" applyAlignment="1">
      <alignment vertical="center"/>
    </xf>
    <xf numFmtId="0" fontId="75" fillId="12" borderId="26" xfId="2" applyFont="1" applyFill="1" applyBorder="1" applyAlignment="1">
      <alignment horizontal="center" vertical="center"/>
    </xf>
    <xf numFmtId="0" fontId="75" fillId="12" borderId="26" xfId="2" applyFont="1" applyFill="1" applyBorder="1"/>
    <xf numFmtId="0" fontId="75" fillId="12" borderId="1" xfId="2" applyFont="1" applyFill="1" applyAlignment="1">
      <alignment horizontal="center" vertical="center"/>
    </xf>
    <xf numFmtId="0" fontId="4" fillId="0" borderId="129" xfId="2" applyBorder="1"/>
    <xf numFmtId="0" fontId="45" fillId="0" borderId="129" xfId="2" applyFont="1" applyBorder="1"/>
    <xf numFmtId="0" fontId="34" fillId="0" borderId="49" xfId="2" applyFont="1" applyBorder="1" applyAlignment="1">
      <alignment vertical="center"/>
    </xf>
    <xf numFmtId="0" fontId="75" fillId="12" borderId="130" xfId="2" applyFont="1" applyFill="1" applyBorder="1" applyAlignment="1" applyProtection="1">
      <alignment horizontal="center" vertical="center"/>
      <protection hidden="1"/>
    </xf>
    <xf numFmtId="0" fontId="75" fillId="12" borderId="81" xfId="2" applyFont="1" applyFill="1" applyBorder="1" applyAlignment="1" applyProtection="1">
      <alignment horizontal="center" vertical="center"/>
      <protection hidden="1"/>
    </xf>
    <xf numFmtId="0" fontId="79" fillId="12" borderId="1" xfId="2" applyFont="1" applyFill="1" applyAlignment="1">
      <alignment horizontal="center" vertical="center" wrapText="1"/>
    </xf>
    <xf numFmtId="0" fontId="80" fillId="12" borderId="1" xfId="2" applyFont="1" applyFill="1" applyAlignment="1">
      <alignment horizontal="center" vertical="center"/>
    </xf>
    <xf numFmtId="0" fontId="63" fillId="0" borderId="49" xfId="2" applyFont="1" applyBorder="1" applyProtection="1">
      <protection hidden="1"/>
    </xf>
    <xf numFmtId="0" fontId="28" fillId="11" borderId="88" xfId="0" applyFont="1" applyFill="1" applyBorder="1" applyAlignment="1" applyProtection="1">
      <alignment horizontal="center" vertical="center" wrapText="1"/>
      <protection locked="0"/>
    </xf>
    <xf numFmtId="0" fontId="28" fillId="31" borderId="88" xfId="0" applyFont="1" applyFill="1" applyBorder="1" applyAlignment="1" applyProtection="1">
      <alignment horizontal="center" vertical="center" wrapText="1"/>
      <protection locked="0"/>
    </xf>
    <xf numFmtId="0" fontId="30" fillId="8" borderId="11" xfId="0" applyFont="1" applyFill="1" applyBorder="1" applyAlignment="1" applyProtection="1">
      <alignment horizontal="center" vertical="center" wrapText="1"/>
      <protection hidden="1"/>
    </xf>
    <xf numFmtId="0" fontId="30" fillId="30" borderId="11" xfId="0" applyFont="1" applyFill="1" applyBorder="1" applyAlignment="1" applyProtection="1">
      <alignment horizontal="center" vertical="center" wrapText="1"/>
      <protection hidden="1"/>
    </xf>
    <xf numFmtId="0" fontId="4" fillId="5" borderId="138" xfId="0" applyFont="1" applyFill="1" applyBorder="1" applyAlignment="1" applyProtection="1">
      <alignment horizontal="center" vertical="center" wrapText="1"/>
      <protection locked="0"/>
    </xf>
    <xf numFmtId="0" fontId="78" fillId="9" borderId="14" xfId="0" applyFont="1" applyFill="1" applyBorder="1" applyAlignment="1" applyProtection="1">
      <alignment horizontal="center" vertical="center" wrapText="1"/>
      <protection locked="0"/>
    </xf>
    <xf numFmtId="0" fontId="28" fillId="5" borderId="71" xfId="0" applyFont="1" applyFill="1" applyBorder="1" applyAlignment="1">
      <alignment horizontal="center" vertical="center" wrapText="1"/>
    </xf>
    <xf numFmtId="0" fontId="4" fillId="5" borderId="103" xfId="0" applyFont="1" applyFill="1" applyBorder="1" applyAlignment="1" applyProtection="1">
      <alignment vertical="center" wrapText="1"/>
      <protection hidden="1"/>
    </xf>
    <xf numFmtId="0" fontId="5" fillId="0" borderId="74" xfId="0" applyFont="1" applyBorder="1" applyAlignment="1" applyProtection="1">
      <alignment vertical="center" wrapText="1"/>
      <protection hidden="1"/>
    </xf>
    <xf numFmtId="0" fontId="5" fillId="0" borderId="74" xfId="0" applyFont="1" applyBorder="1" applyAlignment="1" applyProtection="1">
      <alignment vertical="center"/>
      <protection hidden="1"/>
    </xf>
    <xf numFmtId="0" fontId="5" fillId="5" borderId="74" xfId="0" applyFont="1" applyFill="1" applyBorder="1" applyAlignment="1" applyProtection="1">
      <alignment vertical="center"/>
      <protection hidden="1"/>
    </xf>
    <xf numFmtId="0" fontId="12" fillId="8" borderId="88" xfId="0" applyFont="1" applyFill="1" applyBorder="1" applyAlignment="1" applyProtection="1">
      <alignment horizontal="center" vertical="center" wrapText="1"/>
      <protection locked="0"/>
    </xf>
    <xf numFmtId="0" fontId="20" fillId="0" borderId="74" xfId="0" applyFont="1" applyBorder="1" applyAlignment="1" applyProtection="1">
      <alignment vertical="center"/>
      <protection hidden="1"/>
    </xf>
    <xf numFmtId="0" fontId="20" fillId="0" borderId="74" xfId="0" applyFont="1" applyBorder="1" applyAlignment="1" applyProtection="1">
      <alignment vertical="center" wrapText="1"/>
      <protection hidden="1"/>
    </xf>
    <xf numFmtId="0" fontId="24" fillId="8" borderId="88" xfId="0" applyFont="1" applyFill="1" applyBorder="1" applyAlignment="1" applyProtection="1">
      <alignment horizontal="center" vertical="center"/>
      <protection locked="0"/>
    </xf>
    <xf numFmtId="0" fontId="24" fillId="14" borderId="88" xfId="0" applyFont="1" applyFill="1" applyBorder="1" applyAlignment="1" applyProtection="1">
      <alignment horizontal="center" vertical="center"/>
      <protection locked="0" hidden="1"/>
    </xf>
    <xf numFmtId="0" fontId="5" fillId="0" borderId="76" xfId="0" applyFont="1" applyBorder="1" applyAlignment="1" applyProtection="1">
      <alignment vertical="center"/>
      <protection hidden="1"/>
    </xf>
    <xf numFmtId="0" fontId="67" fillId="33" borderId="117" xfId="0" applyFont="1" applyFill="1" applyBorder="1" applyAlignment="1" applyProtection="1">
      <alignment horizontal="center" vertical="center"/>
      <protection hidden="1"/>
    </xf>
    <xf numFmtId="0" fontId="66" fillId="33" borderId="114" xfId="1" applyFont="1" applyFill="1" applyBorder="1" applyAlignment="1" applyProtection="1">
      <alignment vertical="center"/>
      <protection hidden="1"/>
    </xf>
    <xf numFmtId="0" fontId="66" fillId="33" borderId="63" xfId="1" applyFont="1" applyFill="1" applyBorder="1" applyAlignment="1" applyProtection="1">
      <alignment vertical="center"/>
      <protection hidden="1"/>
    </xf>
    <xf numFmtId="0" fontId="10" fillId="34" borderId="68" xfId="0" applyFont="1" applyFill="1" applyBorder="1" applyAlignment="1">
      <alignment horizontal="center" vertical="center" wrapText="1"/>
    </xf>
    <xf numFmtId="0" fontId="10" fillId="34" borderId="128" xfId="0" applyFont="1" applyFill="1" applyBorder="1" applyAlignment="1">
      <alignment horizontal="center" vertical="center" wrapText="1"/>
    </xf>
    <xf numFmtId="0" fontId="4" fillId="31" borderId="143" xfId="0" applyFont="1" applyFill="1" applyBorder="1" applyAlignment="1">
      <alignment horizontal="center" vertical="center" wrapText="1"/>
    </xf>
    <xf numFmtId="0" fontId="0" fillId="0" borderId="26" xfId="0" applyBorder="1"/>
    <xf numFmtId="0" fontId="0" fillId="0" borderId="130" xfId="0" applyBorder="1"/>
    <xf numFmtId="0" fontId="41" fillId="17" borderId="144" xfId="2" applyFont="1" applyFill="1" applyBorder="1" applyAlignment="1">
      <alignment horizontal="center" vertical="center" wrapText="1"/>
    </xf>
    <xf numFmtId="0" fontId="50" fillId="15" borderId="151" xfId="2" applyFont="1" applyFill="1" applyBorder="1" applyAlignment="1" applyProtection="1">
      <alignment horizontal="center" vertical="center" wrapText="1"/>
      <protection hidden="1"/>
    </xf>
    <xf numFmtId="0" fontId="50" fillId="15" borderId="152" xfId="2" applyFont="1" applyFill="1" applyBorder="1" applyAlignment="1" applyProtection="1">
      <alignment horizontal="center" vertical="center" wrapText="1"/>
      <protection hidden="1"/>
    </xf>
    <xf numFmtId="0" fontId="50" fillId="15" borderId="154" xfId="2" applyFont="1" applyFill="1" applyBorder="1" applyAlignment="1" applyProtection="1">
      <alignment horizontal="center" vertical="center" wrapText="1"/>
      <protection hidden="1"/>
    </xf>
    <xf numFmtId="0" fontId="50" fillId="15" borderId="153" xfId="2" applyFont="1" applyFill="1" applyBorder="1" applyAlignment="1" applyProtection="1">
      <alignment horizontal="center" vertical="center" wrapText="1"/>
      <protection hidden="1"/>
    </xf>
    <xf numFmtId="0" fontId="28" fillId="8" borderId="88" xfId="0" applyFont="1" applyFill="1" applyBorder="1" applyAlignment="1" applyProtection="1">
      <alignment horizontal="center" vertical="center" wrapText="1"/>
      <protection locked="0"/>
    </xf>
    <xf numFmtId="0" fontId="81" fillId="0" borderId="143" xfId="2" applyFont="1" applyBorder="1" applyAlignment="1">
      <alignment horizontal="center" vertical="center"/>
    </xf>
    <xf numFmtId="0" fontId="36" fillId="0" borderId="143" xfId="2" applyFont="1" applyBorder="1" applyAlignment="1" applyProtection="1">
      <alignment horizontal="center" vertical="center"/>
      <protection hidden="1"/>
    </xf>
    <xf numFmtId="0" fontId="42" fillId="12" borderId="135" xfId="2" applyFont="1" applyFill="1" applyBorder="1" applyAlignment="1" applyProtection="1">
      <alignment horizontal="center" vertical="center"/>
      <protection hidden="1"/>
    </xf>
    <xf numFmtId="0" fontId="42" fillId="12" borderId="133" xfId="2" applyFont="1" applyFill="1" applyBorder="1" applyAlignment="1" applyProtection="1">
      <alignment vertical="center"/>
      <protection hidden="1"/>
    </xf>
    <xf numFmtId="0" fontId="42" fillId="11" borderId="163" xfId="2" applyFont="1" applyFill="1" applyBorder="1" applyAlignment="1" applyProtection="1">
      <alignment horizontal="center" vertical="center"/>
      <protection hidden="1"/>
    </xf>
    <xf numFmtId="0" fontId="42" fillId="11" borderId="131" xfId="2" applyFont="1" applyFill="1" applyBorder="1" applyAlignment="1" applyProtection="1">
      <alignment vertical="center"/>
      <protection hidden="1"/>
    </xf>
    <xf numFmtId="0" fontId="42" fillId="12" borderId="164" xfId="2" applyFont="1" applyFill="1" applyBorder="1" applyAlignment="1" applyProtection="1">
      <alignment horizontal="center" vertical="center"/>
      <protection hidden="1"/>
    </xf>
    <xf numFmtId="0" fontId="42" fillId="12" borderId="158" xfId="2" applyFont="1" applyFill="1" applyBorder="1" applyAlignment="1" applyProtection="1">
      <alignment vertical="center"/>
      <protection hidden="1"/>
    </xf>
    <xf numFmtId="0" fontId="42" fillId="11" borderId="164" xfId="2" applyFont="1" applyFill="1" applyBorder="1" applyAlignment="1" applyProtection="1">
      <alignment horizontal="center" vertical="center"/>
      <protection hidden="1"/>
    </xf>
    <xf numFmtId="0" fontId="42" fillId="11" borderId="158" xfId="2" applyFont="1" applyFill="1" applyBorder="1" applyAlignment="1" applyProtection="1">
      <alignment vertical="center"/>
      <protection hidden="1"/>
    </xf>
    <xf numFmtId="0" fontId="42" fillId="12" borderId="165" xfId="2" applyFont="1" applyFill="1" applyBorder="1" applyAlignment="1" applyProtection="1">
      <alignment horizontal="center" vertical="center"/>
      <protection hidden="1"/>
    </xf>
    <xf numFmtId="0" fontId="42" fillId="12" borderId="160" xfId="2" applyFont="1" applyFill="1" applyBorder="1" applyAlignment="1" applyProtection="1">
      <alignment vertical="center"/>
      <protection hidden="1"/>
    </xf>
    <xf numFmtId="0" fontId="42" fillId="11" borderId="165" xfId="2" applyFont="1" applyFill="1" applyBorder="1" applyAlignment="1" applyProtection="1">
      <alignment horizontal="center" vertical="center"/>
      <protection hidden="1"/>
    </xf>
    <xf numFmtId="0" fontId="42" fillId="11" borderId="160" xfId="2" applyFont="1" applyFill="1" applyBorder="1" applyAlignment="1" applyProtection="1">
      <alignment vertical="center"/>
      <protection hidden="1"/>
    </xf>
    <xf numFmtId="0" fontId="42" fillId="12" borderId="163" xfId="2" applyFont="1" applyFill="1" applyBorder="1" applyAlignment="1" applyProtection="1">
      <alignment horizontal="center" vertical="center"/>
      <protection hidden="1"/>
    </xf>
    <xf numFmtId="0" fontId="42" fillId="12" borderId="131" xfId="2" applyFont="1" applyFill="1" applyBorder="1" applyAlignment="1" applyProtection="1">
      <alignment vertical="center"/>
      <protection hidden="1"/>
    </xf>
    <xf numFmtId="0" fontId="4" fillId="32" borderId="143" xfId="0" applyFont="1" applyFill="1" applyBorder="1" applyAlignment="1" applyProtection="1">
      <alignment horizontal="center" vertical="center"/>
      <protection hidden="1"/>
    </xf>
    <xf numFmtId="0" fontId="42" fillId="0" borderId="137" xfId="2" applyFont="1" applyBorder="1" applyAlignment="1" applyProtection="1">
      <alignment horizontal="center" vertical="center"/>
      <protection locked="0"/>
    </xf>
    <xf numFmtId="0" fontId="42" fillId="0" borderId="139" xfId="2" applyFont="1" applyBorder="1" applyAlignment="1" applyProtection="1">
      <alignment horizontal="center" vertical="center"/>
      <protection locked="0"/>
    </xf>
    <xf numFmtId="0" fontId="42" fillId="0" borderId="141" xfId="2" applyFont="1" applyBorder="1" applyAlignment="1" applyProtection="1">
      <alignment horizontal="center" vertical="center"/>
      <protection locked="0"/>
    </xf>
    <xf numFmtId="0" fontId="31" fillId="17" borderId="35" xfId="2" applyFont="1" applyFill="1" applyBorder="1" applyAlignment="1" applyProtection="1">
      <alignment horizontal="left" vertical="center" wrapText="1"/>
      <protection hidden="1"/>
    </xf>
    <xf numFmtId="0" fontId="31" fillId="17" borderId="33" xfId="2" applyFont="1" applyFill="1" applyBorder="1" applyAlignment="1" applyProtection="1">
      <alignment vertical="center" wrapText="1"/>
      <protection hidden="1"/>
    </xf>
    <xf numFmtId="0" fontId="31" fillId="17" borderId="33" xfId="2" applyFont="1" applyFill="1" applyBorder="1" applyAlignment="1" applyProtection="1">
      <alignment horizontal="left" vertical="center" wrapText="1"/>
      <protection hidden="1"/>
    </xf>
    <xf numFmtId="0" fontId="36" fillId="18" borderId="19" xfId="2" applyFont="1" applyFill="1" applyBorder="1" applyAlignment="1" applyProtection="1">
      <alignment horizontal="center" vertical="center"/>
      <protection hidden="1"/>
    </xf>
    <xf numFmtId="9" fontId="36" fillId="18" borderId="19" xfId="2" applyNumberFormat="1" applyFont="1" applyFill="1" applyBorder="1" applyAlignment="1" applyProtection="1">
      <alignment horizontal="center" vertical="center"/>
      <protection hidden="1"/>
    </xf>
    <xf numFmtId="0" fontId="36" fillId="31" borderId="1" xfId="2" applyFont="1" applyFill="1" applyAlignment="1" applyProtection="1">
      <alignment vertical="center"/>
      <protection hidden="1"/>
    </xf>
    <xf numFmtId="0" fontId="34" fillId="31" borderId="1" xfId="2" applyFont="1" applyFill="1" applyAlignment="1" applyProtection="1">
      <alignment vertical="center"/>
      <protection hidden="1"/>
    </xf>
    <xf numFmtId="0" fontId="49" fillId="31" borderId="1" xfId="2" applyFont="1" applyFill="1" applyAlignment="1" applyProtection="1">
      <alignment vertical="center"/>
      <protection hidden="1"/>
    </xf>
    <xf numFmtId="0" fontId="63" fillId="0" borderId="81" xfId="2" applyFont="1" applyBorder="1" applyProtection="1">
      <protection hidden="1"/>
    </xf>
    <xf numFmtId="0" fontId="39" fillId="0" borderId="49" xfId="2" applyFont="1" applyBorder="1"/>
    <xf numFmtId="0" fontId="71" fillId="0" borderId="143" xfId="2" applyFont="1" applyBorder="1" applyAlignment="1" applyProtection="1">
      <alignment horizontal="center" vertical="center"/>
      <protection hidden="1"/>
    </xf>
    <xf numFmtId="0" fontId="83" fillId="17" borderId="133" xfId="2" applyFont="1" applyFill="1" applyBorder="1" applyAlignment="1" applyProtection="1">
      <alignment horizontal="center" vertical="center" wrapText="1"/>
      <protection hidden="1"/>
    </xf>
    <xf numFmtId="0" fontId="83" fillId="17" borderId="144" xfId="2" applyFont="1" applyFill="1" applyBorder="1" applyAlignment="1" applyProtection="1">
      <alignment horizontal="center" vertical="center" wrapText="1"/>
      <protection hidden="1"/>
    </xf>
    <xf numFmtId="0" fontId="36" fillId="0" borderId="145" xfId="2" applyFont="1" applyBorder="1" applyAlignment="1" applyProtection="1">
      <alignment horizontal="center" vertical="center"/>
      <protection hidden="1"/>
    </xf>
    <xf numFmtId="0" fontId="31" fillId="12" borderId="133" xfId="2" applyFont="1" applyFill="1" applyBorder="1" applyAlignment="1" applyProtection="1">
      <alignment horizontal="center" vertical="center"/>
      <protection hidden="1"/>
    </xf>
    <xf numFmtId="0" fontId="31" fillId="12" borderId="162" xfId="2" applyFont="1" applyFill="1" applyBorder="1" applyAlignment="1" applyProtection="1">
      <alignment vertical="center"/>
      <protection hidden="1"/>
    </xf>
    <xf numFmtId="0" fontId="42" fillId="12" borderId="133" xfId="2" applyFont="1" applyFill="1" applyBorder="1" applyAlignment="1" applyProtection="1">
      <alignment horizontal="center" vertical="center"/>
      <protection hidden="1"/>
    </xf>
    <xf numFmtId="0" fontId="42" fillId="12" borderId="144" xfId="2" applyFont="1" applyFill="1" applyBorder="1" applyAlignment="1" applyProtection="1">
      <alignment horizontal="center" vertical="center"/>
      <protection hidden="1"/>
    </xf>
    <xf numFmtId="0" fontId="31" fillId="11" borderId="170" xfId="2" applyFont="1" applyFill="1" applyBorder="1" applyAlignment="1" applyProtection="1">
      <alignment horizontal="center" vertical="center"/>
      <protection hidden="1"/>
    </xf>
    <xf numFmtId="0" fontId="31" fillId="11" borderId="171" xfId="2" applyFont="1" applyFill="1" applyBorder="1" applyAlignment="1" applyProtection="1">
      <alignment vertical="center"/>
      <protection hidden="1"/>
    </xf>
    <xf numFmtId="0" fontId="42" fillId="11" borderId="170" xfId="2" applyFont="1" applyFill="1" applyBorder="1" applyAlignment="1" applyProtection="1">
      <alignment horizontal="center" vertical="center"/>
      <protection hidden="1"/>
    </xf>
    <xf numFmtId="0" fontId="42" fillId="11" borderId="172" xfId="2" applyFont="1" applyFill="1" applyBorder="1" applyAlignment="1" applyProtection="1">
      <alignment horizontal="center" vertical="center"/>
      <protection hidden="1"/>
    </xf>
    <xf numFmtId="0" fontId="31" fillId="12" borderId="174" xfId="2" applyFont="1" applyFill="1" applyBorder="1" applyAlignment="1" applyProtection="1">
      <alignment horizontal="center" vertical="center"/>
      <protection hidden="1"/>
    </xf>
    <xf numFmtId="0" fontId="31" fillId="12" borderId="1" xfId="2" applyFont="1" applyFill="1" applyAlignment="1" applyProtection="1">
      <alignment vertical="center"/>
      <protection hidden="1"/>
    </xf>
    <xf numFmtId="0" fontId="42" fillId="12" borderId="174" xfId="2" applyFont="1" applyFill="1" applyBorder="1" applyAlignment="1" applyProtection="1">
      <alignment horizontal="center" vertical="center"/>
      <protection hidden="1"/>
    </xf>
    <xf numFmtId="0" fontId="42" fillId="12" borderId="175" xfId="2" applyFont="1" applyFill="1" applyBorder="1" applyAlignment="1" applyProtection="1">
      <alignment horizontal="center" vertical="center"/>
      <protection hidden="1"/>
    </xf>
    <xf numFmtId="0" fontId="31" fillId="11" borderId="174" xfId="2" applyFont="1" applyFill="1" applyBorder="1" applyAlignment="1" applyProtection="1">
      <alignment horizontal="center" vertical="center"/>
      <protection hidden="1"/>
    </xf>
    <xf numFmtId="0" fontId="31" fillId="11" borderId="1" xfId="2" applyFont="1" applyFill="1" applyAlignment="1" applyProtection="1">
      <alignment vertical="center"/>
      <protection hidden="1"/>
    </xf>
    <xf numFmtId="0" fontId="42" fillId="11" borderId="174" xfId="2" applyFont="1" applyFill="1" applyBorder="1" applyAlignment="1" applyProtection="1">
      <alignment horizontal="center" vertical="center"/>
      <protection hidden="1"/>
    </xf>
    <xf numFmtId="0" fontId="42" fillId="11" borderId="175" xfId="2" applyFont="1" applyFill="1" applyBorder="1" applyAlignment="1" applyProtection="1">
      <alignment horizontal="center" vertical="center"/>
      <protection hidden="1"/>
    </xf>
    <xf numFmtId="0" fontId="31" fillId="12" borderId="177" xfId="2" applyFont="1" applyFill="1" applyBorder="1" applyAlignment="1" applyProtection="1">
      <alignment horizontal="center" vertical="center"/>
      <protection hidden="1"/>
    </xf>
    <xf numFmtId="0" fontId="31" fillId="12" borderId="178" xfId="2" applyFont="1" applyFill="1" applyBorder="1" applyAlignment="1" applyProtection="1">
      <alignment vertical="center"/>
      <protection hidden="1"/>
    </xf>
    <xf numFmtId="0" fontId="42" fillId="12" borderId="177" xfId="2" applyFont="1" applyFill="1" applyBorder="1" applyAlignment="1" applyProtection="1">
      <alignment horizontal="center" vertical="center"/>
      <protection hidden="1"/>
    </xf>
    <xf numFmtId="0" fontId="42" fillId="12" borderId="179" xfId="2" applyFont="1" applyFill="1" applyBorder="1" applyAlignment="1" applyProtection="1">
      <alignment horizontal="center" vertical="center"/>
      <protection hidden="1"/>
    </xf>
    <xf numFmtId="0" fontId="31" fillId="11" borderId="177" xfId="2" applyFont="1" applyFill="1" applyBorder="1" applyAlignment="1" applyProtection="1">
      <alignment horizontal="center" vertical="center"/>
      <protection hidden="1"/>
    </xf>
    <xf numFmtId="0" fontId="31" fillId="11" borderId="178" xfId="2" applyFont="1" applyFill="1" applyBorder="1" applyAlignment="1" applyProtection="1">
      <alignment vertical="center"/>
      <protection hidden="1"/>
    </xf>
    <xf numFmtId="0" fontId="42" fillId="11" borderId="177" xfId="2" applyFont="1" applyFill="1" applyBorder="1" applyAlignment="1" applyProtection="1">
      <alignment horizontal="center" vertical="center"/>
      <protection hidden="1"/>
    </xf>
    <xf numFmtId="0" fontId="42" fillId="11" borderId="179" xfId="2" applyFont="1" applyFill="1" applyBorder="1" applyAlignment="1" applyProtection="1">
      <alignment horizontal="center" vertical="center"/>
      <protection hidden="1"/>
    </xf>
    <xf numFmtId="0" fontId="31" fillId="12" borderId="170" xfId="2" applyFont="1" applyFill="1" applyBorder="1" applyAlignment="1" applyProtection="1">
      <alignment horizontal="center" vertical="center"/>
      <protection hidden="1"/>
    </xf>
    <xf numFmtId="0" fontId="31" fillId="12" borderId="171" xfId="2" applyFont="1" applyFill="1" applyBorder="1" applyAlignment="1" applyProtection="1">
      <alignment vertical="center"/>
      <protection hidden="1"/>
    </xf>
    <xf numFmtId="0" fontId="42" fillId="12" borderId="170" xfId="2" applyFont="1" applyFill="1" applyBorder="1" applyAlignment="1" applyProtection="1">
      <alignment horizontal="center" vertical="center"/>
      <protection hidden="1"/>
    </xf>
    <xf numFmtId="0" fontId="42" fillId="12" borderId="172" xfId="2" applyFont="1" applyFill="1" applyBorder="1" applyAlignment="1" applyProtection="1">
      <alignment horizontal="center" vertical="center"/>
      <protection hidden="1"/>
    </xf>
    <xf numFmtId="0" fontId="31" fillId="11" borderId="1" xfId="2" applyFont="1" applyFill="1" applyAlignment="1" applyProtection="1">
      <alignment vertical="center" wrapText="1"/>
      <protection hidden="1"/>
    </xf>
    <xf numFmtId="0" fontId="42" fillId="11" borderId="174" xfId="2" applyFont="1" applyFill="1" applyBorder="1" applyAlignment="1" applyProtection="1">
      <alignment horizontal="center" vertical="center" wrapText="1"/>
      <protection hidden="1"/>
    </xf>
    <xf numFmtId="0" fontId="42" fillId="11" borderId="175" xfId="2" applyFont="1" applyFill="1" applyBorder="1" applyAlignment="1" applyProtection="1">
      <alignment horizontal="center" vertical="center" wrapText="1"/>
      <protection hidden="1"/>
    </xf>
    <xf numFmtId="0" fontId="28" fillId="0" borderId="75" xfId="0" applyFont="1" applyBorder="1" applyAlignment="1" applyProtection="1">
      <alignment horizontal="center" vertical="center" wrapText="1"/>
      <protection locked="0"/>
    </xf>
    <xf numFmtId="0" fontId="31" fillId="0" borderId="143" xfId="0" applyFont="1" applyBorder="1" applyAlignment="1" applyProtection="1">
      <alignment horizontal="center" vertical="center"/>
      <protection hidden="1"/>
    </xf>
    <xf numFmtId="0" fontId="48" fillId="0" borderId="145" xfId="2" applyFont="1" applyBorder="1" applyAlignment="1" applyProtection="1">
      <alignment horizontal="center" vertical="center"/>
      <protection hidden="1"/>
    </xf>
    <xf numFmtId="0" fontId="48" fillId="0" borderId="140" xfId="0" applyFont="1" applyBorder="1" applyAlignment="1" applyProtection="1">
      <alignment horizontal="center" vertical="center"/>
      <protection hidden="1"/>
    </xf>
    <xf numFmtId="0" fontId="48" fillId="0" borderId="146" xfId="0" applyFont="1" applyBorder="1" applyAlignment="1" applyProtection="1">
      <alignment horizontal="center" vertical="center"/>
      <protection hidden="1"/>
    </xf>
    <xf numFmtId="0" fontId="48" fillId="0" borderId="136" xfId="0" applyFont="1" applyBorder="1" applyAlignment="1" applyProtection="1">
      <alignment horizontal="center" vertical="center"/>
      <protection hidden="1"/>
    </xf>
    <xf numFmtId="0" fontId="48" fillId="0" borderId="142" xfId="0" applyFont="1" applyBorder="1" applyAlignment="1" applyProtection="1">
      <alignment horizontal="center" vertical="center"/>
      <protection hidden="1"/>
    </xf>
    <xf numFmtId="0" fontId="48" fillId="12" borderId="134" xfId="2" applyFont="1" applyFill="1" applyBorder="1" applyAlignment="1" applyProtection="1">
      <alignment horizontal="center" vertical="center"/>
      <protection hidden="1"/>
    </xf>
    <xf numFmtId="0" fontId="48" fillId="11" borderId="157" xfId="2" applyFont="1" applyFill="1" applyBorder="1" applyAlignment="1" applyProtection="1">
      <alignment horizontal="center" vertical="center"/>
      <protection hidden="1"/>
    </xf>
    <xf numFmtId="0" fontId="48" fillId="12" borderId="159" xfId="2" applyFont="1" applyFill="1" applyBorder="1" applyAlignment="1" applyProtection="1">
      <alignment horizontal="center" vertical="center"/>
      <protection hidden="1"/>
    </xf>
    <xf numFmtId="0" fontId="48" fillId="11" borderId="159" xfId="2" applyFont="1" applyFill="1" applyBorder="1" applyAlignment="1" applyProtection="1">
      <alignment horizontal="center" vertical="center"/>
      <protection hidden="1"/>
    </xf>
    <xf numFmtId="0" fontId="48" fillId="12" borderId="161" xfId="2" applyFont="1" applyFill="1" applyBorder="1" applyAlignment="1" applyProtection="1">
      <alignment horizontal="center" vertical="center"/>
      <protection hidden="1"/>
    </xf>
    <xf numFmtId="0" fontId="48" fillId="11" borderId="161" xfId="2" applyFont="1" applyFill="1" applyBorder="1" applyAlignment="1" applyProtection="1">
      <alignment horizontal="center" vertical="center"/>
      <protection hidden="1"/>
    </xf>
    <xf numFmtId="0" fontId="48" fillId="12" borderId="157" xfId="2" applyFont="1" applyFill="1" applyBorder="1" applyAlignment="1" applyProtection="1">
      <alignment horizontal="center" vertical="center"/>
      <protection hidden="1"/>
    </xf>
    <xf numFmtId="0" fontId="48" fillId="0" borderId="137" xfId="2" applyFont="1" applyBorder="1" applyAlignment="1" applyProtection="1">
      <alignment horizontal="center" vertical="center"/>
      <protection hidden="1"/>
    </xf>
    <xf numFmtId="0" fontId="48" fillId="0" borderId="180" xfId="2" applyFont="1" applyBorder="1" applyAlignment="1" applyProtection="1">
      <alignment horizontal="center" vertical="center"/>
      <protection hidden="1"/>
    </xf>
    <xf numFmtId="0" fontId="48" fillId="0" borderId="181" xfId="2" applyFont="1" applyBorder="1" applyAlignment="1" applyProtection="1">
      <alignment horizontal="center" vertical="center"/>
      <protection hidden="1"/>
    </xf>
    <xf numFmtId="0" fontId="0" fillId="0" borderId="81" xfId="0" applyBorder="1"/>
    <xf numFmtId="0" fontId="28" fillId="0" borderId="89" xfId="0" applyFont="1" applyBorder="1" applyAlignment="1" applyProtection="1">
      <alignment horizontal="center" vertical="center" wrapText="1"/>
      <protection locked="0"/>
    </xf>
    <xf numFmtId="0" fontId="8" fillId="28" borderId="182" xfId="0" applyFont="1" applyFill="1" applyBorder="1" applyAlignment="1">
      <alignment horizontal="center" vertical="center" wrapText="1"/>
    </xf>
    <xf numFmtId="0" fontId="5" fillId="0" borderId="108" xfId="0" applyFont="1" applyBorder="1" applyAlignment="1">
      <alignment vertical="center"/>
    </xf>
    <xf numFmtId="0" fontId="5" fillId="0" borderId="15" xfId="0" applyFont="1" applyBorder="1" applyAlignment="1">
      <alignment vertical="center" wrapText="1"/>
    </xf>
    <xf numFmtId="49" fontId="14" fillId="0" borderId="15" xfId="0" applyNumberFormat="1" applyFont="1" applyBorder="1" applyAlignment="1">
      <alignment vertical="center" wrapText="1"/>
    </xf>
    <xf numFmtId="1" fontId="66" fillId="0" borderId="64" xfId="0" applyNumberFormat="1" applyFont="1" applyBorder="1" applyAlignment="1" applyProtection="1">
      <alignment horizontal="center" vertical="center"/>
      <protection hidden="1"/>
    </xf>
    <xf numFmtId="1" fontId="66" fillId="0" borderId="118" xfId="0" applyNumberFormat="1" applyFont="1" applyBorder="1" applyAlignment="1" applyProtection="1">
      <alignment horizontal="center" vertical="center"/>
      <protection hidden="1"/>
    </xf>
    <xf numFmtId="0" fontId="30" fillId="30" borderId="74" xfId="0" applyFont="1" applyFill="1" applyBorder="1" applyAlignment="1" applyProtection="1">
      <alignment horizontal="center" vertical="center" wrapText="1"/>
      <protection hidden="1"/>
    </xf>
    <xf numFmtId="0" fontId="30" fillId="8" borderId="74" xfId="0" applyFont="1" applyFill="1" applyBorder="1" applyAlignment="1" applyProtection="1">
      <alignment horizontal="center" vertical="center" wrapText="1"/>
      <protection hidden="1"/>
    </xf>
    <xf numFmtId="0" fontId="5" fillId="0" borderId="88" xfId="0" applyFont="1" applyBorder="1" applyAlignment="1" applyProtection="1">
      <alignment horizontal="center" vertical="center" wrapText="1"/>
      <protection locked="0"/>
    </xf>
    <xf numFmtId="0" fontId="87" fillId="0" borderId="158" xfId="0" applyFont="1" applyBorder="1" applyAlignment="1" applyProtection="1">
      <alignment horizontal="center" vertical="center" wrapText="1"/>
      <protection locked="0" hidden="1"/>
    </xf>
    <xf numFmtId="0" fontId="88" fillId="0" borderId="158" xfId="0" applyFont="1" applyBorder="1" applyAlignment="1" applyProtection="1">
      <alignment horizontal="center" vertical="center" wrapText="1"/>
      <protection locked="0" hidden="1"/>
    </xf>
    <xf numFmtId="0" fontId="89" fillId="0" borderId="10" xfId="5" applyFont="1" applyFill="1" applyBorder="1" applyAlignment="1" applyProtection="1">
      <alignment horizontal="center" vertical="center" wrapText="1"/>
      <protection locked="0"/>
    </xf>
    <xf numFmtId="0" fontId="89" fillId="0" borderId="10" xfId="6" applyFont="1" applyBorder="1" applyAlignment="1" applyProtection="1">
      <alignment horizontal="center" vertical="center" wrapText="1"/>
      <protection locked="0"/>
    </xf>
    <xf numFmtId="0" fontId="89" fillId="0" borderId="16" xfId="7" applyFont="1" applyFill="1" applyBorder="1" applyAlignment="1" applyProtection="1">
      <alignment horizontal="center" vertical="center" wrapText="1"/>
      <protection locked="0"/>
    </xf>
    <xf numFmtId="0" fontId="89" fillId="0" borderId="10" xfId="8" applyFont="1" applyBorder="1" applyAlignment="1" applyProtection="1">
      <alignment horizontal="center" vertical="center" wrapText="1"/>
      <protection locked="0"/>
    </xf>
    <xf numFmtId="0" fontId="89" fillId="0" borderId="10" xfId="7" applyFont="1" applyBorder="1" applyAlignment="1" applyProtection="1">
      <alignment horizontal="center" vertical="center" wrapText="1"/>
      <protection locked="0"/>
    </xf>
    <xf numFmtId="0" fontId="89" fillId="0" borderId="64" xfId="7" applyFont="1" applyFill="1" applyBorder="1" applyAlignment="1" applyProtection="1">
      <alignment horizontal="center" vertical="center" wrapText="1"/>
      <protection locked="0"/>
    </xf>
    <xf numFmtId="0" fontId="89" fillId="0" borderId="17" xfId="7" applyFont="1" applyBorder="1" applyAlignment="1" applyProtection="1">
      <alignment horizontal="center" vertical="center" wrapText="1"/>
      <protection locked="0"/>
    </xf>
    <xf numFmtId="0" fontId="90" fillId="0" borderId="18" xfId="9" applyBorder="1" applyAlignment="1" applyProtection="1">
      <alignment horizontal="center" vertical="center" wrapText="1"/>
      <protection locked="0"/>
    </xf>
    <xf numFmtId="0" fontId="5" fillId="0" borderId="88" xfId="0" applyFont="1" applyBorder="1" applyAlignment="1" applyProtection="1">
      <alignment horizontal="center" vertical="center"/>
      <protection locked="0"/>
    </xf>
    <xf numFmtId="0" fontId="90" fillId="0" borderId="18" xfId="9" applyBorder="1" applyAlignment="1" applyProtection="1">
      <alignment vertical="center" wrapText="1"/>
      <protection locked="0"/>
    </xf>
    <xf numFmtId="0" fontId="5" fillId="0" borderId="14" xfId="0" applyFont="1" applyBorder="1" applyAlignment="1" applyProtection="1">
      <alignment horizontal="justify" vertical="justify" wrapText="1"/>
      <protection locked="0"/>
    </xf>
    <xf numFmtId="0" fontId="90" fillId="0" borderId="1" xfId="9" applyAlignment="1" applyProtection="1">
      <alignment horizontal="center" vertical="center" wrapText="1"/>
      <protection locked="0"/>
    </xf>
    <xf numFmtId="0" fontId="91" fillId="0" borderId="14" xfId="0" applyFont="1" applyBorder="1" applyAlignment="1" applyProtection="1">
      <alignment vertical="center" wrapText="1"/>
      <protection locked="0"/>
    </xf>
    <xf numFmtId="0" fontId="89" fillId="0" borderId="14" xfId="0" applyFont="1" applyBorder="1" applyAlignment="1" applyProtection="1">
      <alignment vertical="center" wrapText="1"/>
      <protection locked="0"/>
    </xf>
    <xf numFmtId="0" fontId="92" fillId="0" borderId="14" xfId="0" applyFont="1" applyBorder="1" applyAlignment="1" applyProtection="1">
      <alignment vertical="center" wrapText="1"/>
      <protection locked="0"/>
    </xf>
    <xf numFmtId="0" fontId="89" fillId="9" borderId="12" xfId="0" applyFont="1" applyFill="1" applyBorder="1" applyAlignment="1" applyProtection="1">
      <alignment horizontal="left" vertical="center"/>
      <protection locked="0"/>
    </xf>
    <xf numFmtId="0" fontId="89" fillId="0" borderId="14" xfId="0" applyFont="1" applyBorder="1" applyAlignment="1" applyProtection="1">
      <alignment vertical="center"/>
      <protection locked="0"/>
    </xf>
    <xf numFmtId="0" fontId="30" fillId="8" borderId="10" xfId="0" applyFont="1" applyFill="1" applyBorder="1" applyAlignment="1" applyProtection="1">
      <alignment vertical="center"/>
      <protection locked="0"/>
    </xf>
    <xf numFmtId="0" fontId="89" fillId="9" borderId="12" xfId="0" applyFont="1" applyFill="1" applyBorder="1" applyAlignment="1" applyProtection="1">
      <alignment vertical="center" wrapText="1"/>
      <protection locked="0"/>
    </xf>
    <xf numFmtId="0" fontId="5" fillId="0" borderId="0" xfId="0" applyFont="1" applyAlignment="1" applyProtection="1">
      <alignment horizontal="center" vertical="center" wrapText="1"/>
      <protection locked="0"/>
    </xf>
    <xf numFmtId="0" fontId="5" fillId="9" borderId="18" xfId="0" applyFont="1" applyFill="1" applyBorder="1" applyAlignment="1" applyProtection="1">
      <alignment horizontal="center" vertical="center" wrapText="1"/>
      <protection locked="0"/>
    </xf>
    <xf numFmtId="0" fontId="93" fillId="0" borderId="18" xfId="9" applyFont="1" applyBorder="1" applyAlignment="1" applyProtection="1">
      <alignment vertical="center" wrapText="1"/>
      <protection locked="0"/>
    </xf>
    <xf numFmtId="0" fontId="5" fillId="0" borderId="14" xfId="0" quotePrefix="1"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90" fillId="0" borderId="1" xfId="9" applyAlignment="1" applyProtection="1">
      <alignment horizontal="center" vertical="center"/>
      <protection locked="0"/>
    </xf>
    <xf numFmtId="0" fontId="5" fillId="0" borderId="14" xfId="0" applyFont="1" applyBorder="1" applyAlignment="1" applyProtection="1">
      <alignment horizontal="left" vertical="center" wrapText="1"/>
      <protection locked="0"/>
    </xf>
    <xf numFmtId="0" fontId="90" fillId="0" borderId="14" xfId="9" applyBorder="1" applyAlignment="1" applyProtection="1">
      <alignment horizontal="center" vertical="center" wrapText="1"/>
      <protection locked="0"/>
    </xf>
    <xf numFmtId="0" fontId="90" fillId="0" borderId="14" xfId="9" applyBorder="1" applyAlignment="1" applyProtection="1">
      <alignment vertical="center" wrapText="1"/>
      <protection locked="0"/>
    </xf>
    <xf numFmtId="0" fontId="5" fillId="0" borderId="18" xfId="0" applyFont="1" applyBorder="1" applyAlignment="1" applyProtection="1">
      <alignment horizontal="center" vertical="center" wrapText="1"/>
      <protection locked="0"/>
    </xf>
    <xf numFmtId="0" fontId="14" fillId="0" borderId="88" xfId="0" applyFont="1" applyBorder="1" applyAlignment="1" applyProtection="1">
      <alignment horizontal="center" vertical="center" wrapText="1"/>
      <protection locked="0"/>
    </xf>
    <xf numFmtId="0" fontId="14" fillId="0" borderId="14" xfId="0" applyFont="1" applyBorder="1" applyAlignment="1" applyProtection="1">
      <alignment vertical="center" wrapText="1"/>
      <protection locked="0"/>
    </xf>
    <xf numFmtId="0" fontId="14" fillId="0" borderId="14" xfId="0" applyFont="1" applyBorder="1" applyAlignment="1" applyProtection="1">
      <alignment horizontal="center" vertical="center" wrapText="1"/>
      <protection locked="0"/>
    </xf>
    <xf numFmtId="0" fontId="94" fillId="0" borderId="164" xfId="0" applyFont="1" applyBorder="1" applyAlignment="1" applyProtection="1">
      <alignment horizontal="center" vertical="center" wrapText="1"/>
      <protection locked="0"/>
    </xf>
    <xf numFmtId="0" fontId="94" fillId="0" borderId="158" xfId="0" applyFont="1" applyBorder="1" applyAlignment="1" applyProtection="1">
      <alignment horizontal="center" vertical="center" wrapText="1"/>
      <protection locked="0" hidden="1"/>
    </xf>
    <xf numFmtId="0" fontId="94" fillId="0" borderId="158" xfId="0" applyFont="1" applyFill="1" applyBorder="1" applyAlignment="1" applyProtection="1">
      <alignment horizontal="center" vertical="center" wrapText="1"/>
      <protection locked="0" hidden="1"/>
    </xf>
    <xf numFmtId="0" fontId="12" fillId="0" borderId="10" xfId="0" applyFont="1" applyBorder="1" applyAlignment="1" applyProtection="1">
      <alignment horizontal="center" vertical="center" wrapText="1"/>
      <protection locked="0"/>
    </xf>
    <xf numFmtId="0" fontId="17" fillId="0" borderId="18" xfId="0" applyFont="1" applyBorder="1" applyAlignment="1" applyProtection="1">
      <alignment horizontal="justify" vertical="center" wrapText="1"/>
      <protection locked="0"/>
    </xf>
    <xf numFmtId="0" fontId="90" fillId="0" borderId="14" xfId="9" applyBorder="1" applyAlignment="1" applyProtection="1">
      <alignment horizontal="center" vertical="center"/>
      <protection locked="0"/>
    </xf>
    <xf numFmtId="0" fontId="98" fillId="0" borderId="14" xfId="9" applyFont="1" applyBorder="1" applyAlignment="1" applyProtection="1">
      <alignment horizontal="center" vertical="center"/>
      <protection locked="0"/>
    </xf>
    <xf numFmtId="0" fontId="86" fillId="0" borderId="14"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5" fillId="12" borderId="18" xfId="0" applyFont="1" applyFill="1" applyBorder="1" applyAlignment="1" applyProtection="1">
      <alignment horizontal="justify" vertical="center" wrapText="1"/>
      <protection locked="0"/>
    </xf>
    <xf numFmtId="0" fontId="14" fillId="12" borderId="18" xfId="0" applyFont="1" applyFill="1" applyBorder="1" applyAlignment="1" applyProtection="1">
      <alignment vertical="center" wrapText="1"/>
      <protection locked="0"/>
    </xf>
    <xf numFmtId="0" fontId="99" fillId="12" borderId="183" xfId="11" applyFont="1" applyFill="1" applyBorder="1" applyAlignment="1" applyProtection="1">
      <alignment horizontal="justify" vertical="center" wrapText="1"/>
      <protection locked="0"/>
    </xf>
    <xf numFmtId="0" fontId="5" fillId="12" borderId="18" xfId="0" applyFont="1" applyFill="1" applyBorder="1" applyAlignment="1" applyProtection="1">
      <alignment horizontal="justify" vertical="center"/>
      <protection locked="0"/>
    </xf>
    <xf numFmtId="0" fontId="14" fillId="12" borderId="18" xfId="0" applyFont="1" applyFill="1" applyBorder="1" applyAlignment="1" applyProtection="1">
      <alignment horizontal="justify" vertical="center" wrapText="1"/>
      <protection locked="0"/>
    </xf>
    <xf numFmtId="0" fontId="5" fillId="0" borderId="10" xfId="0" applyFont="1" applyBorder="1" applyAlignment="1" applyProtection="1">
      <alignment horizontal="center" vertical="center" wrapText="1"/>
      <protection locked="0"/>
    </xf>
    <xf numFmtId="0" fontId="5" fillId="12" borderId="18" xfId="0" applyFont="1" applyFill="1" applyBorder="1" applyAlignment="1" applyProtection="1">
      <alignment horizontal="justify" vertical="distributed" wrapText="1"/>
      <protection locked="0"/>
    </xf>
    <xf numFmtId="0" fontId="5" fillId="0" borderId="10" xfId="0" applyFont="1" applyBorder="1" applyAlignment="1" applyProtection="1">
      <alignment vertical="center" wrapText="1"/>
      <protection locked="0"/>
    </xf>
    <xf numFmtId="0" fontId="5" fillId="12" borderId="18"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7" fillId="0" borderId="88" xfId="0" applyFont="1" applyBorder="1" applyAlignment="1" applyProtection="1">
      <alignment horizontal="center" vertical="center" wrapText="1"/>
      <protection locked="0"/>
    </xf>
    <xf numFmtId="0" fontId="101" fillId="0" borderId="10"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8" xfId="0" applyFont="1" applyBorder="1" applyAlignment="1" applyProtection="1">
      <alignment vertical="center" wrapText="1"/>
      <protection locked="0"/>
    </xf>
    <xf numFmtId="0" fontId="90" fillId="0" borderId="1" xfId="9" applyBorder="1" applyAlignment="1" applyProtection="1">
      <alignment wrapText="1"/>
      <protection locked="0"/>
    </xf>
    <xf numFmtId="0" fontId="17" fillId="0" borderId="14" xfId="0" applyFont="1" applyBorder="1" applyAlignment="1" applyProtection="1">
      <alignment vertical="center"/>
      <protection locked="0"/>
    </xf>
    <xf numFmtId="0" fontId="102" fillId="0" borderId="14"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9" borderId="88" xfId="0" applyFont="1" applyFill="1" applyBorder="1" applyAlignment="1" applyProtection="1">
      <alignment vertical="center"/>
      <protection locked="0"/>
    </xf>
    <xf numFmtId="0" fontId="17" fillId="0" borderId="88" xfId="0" applyFont="1" applyBorder="1" applyAlignment="1" applyProtection="1">
      <alignment vertical="center"/>
      <protection locked="0"/>
    </xf>
    <xf numFmtId="0" fontId="101" fillId="8" borderId="88" xfId="0" applyFont="1" applyFill="1" applyBorder="1" applyAlignment="1" applyProtection="1">
      <alignment vertical="center"/>
      <protection locked="0"/>
    </xf>
    <xf numFmtId="0" fontId="17" fillId="0" borderId="88" xfId="0" applyFont="1" applyBorder="1" applyAlignment="1" applyProtection="1">
      <alignment vertical="center" wrapText="1"/>
      <protection locked="0"/>
    </xf>
    <xf numFmtId="0" fontId="17" fillId="9" borderId="88" xfId="0" applyFont="1" applyFill="1" applyBorder="1" applyAlignment="1" applyProtection="1">
      <alignment vertical="center" wrapText="1"/>
      <protection locked="0"/>
    </xf>
    <xf numFmtId="0" fontId="17" fillId="0" borderId="14" xfId="0" applyFont="1" applyBorder="1" applyAlignment="1" applyProtection="1">
      <alignment horizontal="center" vertical="center"/>
      <protection locked="0"/>
    </xf>
    <xf numFmtId="0" fontId="29" fillId="0" borderId="10"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103" fillId="0" borderId="10" xfId="0" applyFont="1" applyBorder="1" applyAlignment="1" applyProtection="1">
      <alignment horizontal="center" vertical="center" wrapText="1"/>
      <protection locked="0"/>
    </xf>
    <xf numFmtId="0" fontId="17" fillId="9" borderId="88" xfId="0" applyFont="1" applyFill="1" applyBorder="1" applyAlignment="1" applyProtection="1">
      <alignment horizontal="left" vertical="center"/>
      <protection locked="0"/>
    </xf>
    <xf numFmtId="0" fontId="101" fillId="8" borderId="88" xfId="0" applyFont="1" applyFill="1" applyBorder="1" applyAlignment="1" applyProtection="1">
      <alignment horizontal="center" vertical="center"/>
      <protection locked="0"/>
    </xf>
    <xf numFmtId="0" fontId="17" fillId="9" borderId="88" xfId="0" applyFont="1" applyFill="1" applyBorder="1" applyAlignment="1" applyProtection="1">
      <alignment horizontal="center" vertical="center"/>
      <protection locked="0"/>
    </xf>
    <xf numFmtId="0" fontId="17" fillId="0" borderId="88" xfId="0" applyFont="1" applyBorder="1" applyAlignment="1" applyProtection="1">
      <alignment horizontal="center" vertical="center"/>
      <protection locked="0"/>
    </xf>
    <xf numFmtId="0" fontId="17" fillId="5" borderId="88" xfId="0" applyFont="1" applyFill="1" applyBorder="1" applyAlignment="1" applyProtection="1">
      <alignment horizontal="center" vertical="center"/>
      <protection locked="0"/>
    </xf>
    <xf numFmtId="0" fontId="17" fillId="9" borderId="88" xfId="0" applyFont="1" applyFill="1" applyBorder="1" applyAlignment="1" applyProtection="1">
      <alignment horizontal="center" vertical="center" wrapText="1"/>
      <protection locked="0"/>
    </xf>
    <xf numFmtId="0" fontId="17" fillId="8" borderId="88" xfId="0" applyFont="1" applyFill="1" applyBorder="1" applyAlignment="1" applyProtection="1">
      <alignment horizontal="center" vertical="center"/>
      <protection locked="0"/>
    </xf>
    <xf numFmtId="0" fontId="17" fillId="9" borderId="14" xfId="0" applyFont="1" applyFill="1" applyBorder="1" applyAlignment="1" applyProtection="1">
      <alignment vertical="center"/>
      <protection locked="0"/>
    </xf>
    <xf numFmtId="0" fontId="17" fillId="0" borderId="14" xfId="0" applyFont="1" applyBorder="1" applyAlignment="1" applyProtection="1">
      <alignment horizontal="center" wrapText="1"/>
      <protection locked="0"/>
    </xf>
    <xf numFmtId="0" fontId="17" fillId="9" borderId="14" xfId="0" applyFont="1" applyFill="1" applyBorder="1" applyAlignment="1" applyProtection="1">
      <alignment horizontal="left" vertical="center"/>
      <protection locked="0"/>
    </xf>
    <xf numFmtId="0" fontId="101" fillId="8" borderId="10" xfId="0" applyFont="1" applyFill="1" applyBorder="1" applyAlignment="1" applyProtection="1">
      <alignment horizontal="center" vertical="center"/>
      <protection locked="0"/>
    </xf>
    <xf numFmtId="0" fontId="101" fillId="8" borderId="11" xfId="0" applyFont="1" applyFill="1" applyBorder="1" applyAlignment="1" applyProtection="1">
      <alignment horizontal="center" vertical="center" wrapText="1"/>
      <protection locked="0"/>
    </xf>
    <xf numFmtId="0" fontId="104" fillId="0" borderId="1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7" fillId="9" borderId="14"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wrapText="1"/>
      <protection locked="0"/>
    </xf>
    <xf numFmtId="0" fontId="17" fillId="5" borderId="10" xfId="0" applyFont="1" applyFill="1" applyBorder="1" applyAlignment="1" applyProtection="1">
      <alignment horizontal="center" vertical="center"/>
      <protection locked="0"/>
    </xf>
    <xf numFmtId="0" fontId="17" fillId="5" borderId="18" xfId="0" applyFont="1"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wrapText="1"/>
      <protection locked="0"/>
    </xf>
    <xf numFmtId="0" fontId="86" fillId="0" borderId="14" xfId="9" applyFont="1" applyBorder="1" applyAlignment="1" applyProtection="1">
      <alignment horizontal="center" vertical="center" wrapText="1"/>
      <protection locked="0"/>
    </xf>
    <xf numFmtId="0" fontId="86" fillId="0" borderId="14" xfId="9" applyFont="1" applyBorder="1" applyAlignment="1" applyProtection="1">
      <alignment horizontal="center" wrapText="1"/>
      <protection locked="0"/>
    </xf>
    <xf numFmtId="0" fontId="90" fillId="0" borderId="1" xfId="9" applyBorder="1" applyAlignment="1" applyProtection="1">
      <alignment horizontal="center" wrapText="1"/>
      <protection locked="0"/>
    </xf>
    <xf numFmtId="0" fontId="4" fillId="0" borderId="0" xfId="0" applyFont="1" applyAlignment="1" applyProtection="1">
      <alignment horizontal="center"/>
      <protection locked="0"/>
    </xf>
    <xf numFmtId="0" fontId="86" fillId="0" borderId="184" xfId="0" applyFont="1" applyBorder="1" applyAlignment="1" applyProtection="1">
      <alignment horizontal="center" vertical="center" wrapText="1"/>
      <protection locked="0"/>
    </xf>
    <xf numFmtId="0" fontId="17" fillId="8" borderId="10" xfId="0" applyFont="1" applyFill="1" applyBorder="1" applyAlignment="1" applyProtection="1">
      <alignment horizontal="center" vertical="center"/>
      <protection locked="0"/>
    </xf>
    <xf numFmtId="0" fontId="17" fillId="8" borderId="11" xfId="0" applyFont="1" applyFill="1" applyBorder="1" applyAlignment="1" applyProtection="1">
      <alignment horizontal="center" vertical="center" wrapText="1"/>
      <protection locked="0"/>
    </xf>
    <xf numFmtId="0" fontId="17" fillId="0" borderId="75" xfId="0" applyFont="1" applyBorder="1" applyAlignment="1" applyProtection="1">
      <alignment horizontal="center" vertical="center"/>
      <protection locked="0"/>
    </xf>
    <xf numFmtId="0" fontId="17" fillId="9" borderId="18" xfId="0" applyFont="1" applyFill="1" applyBorder="1" applyAlignment="1" applyProtection="1">
      <alignment vertical="center"/>
      <protection locked="0"/>
    </xf>
    <xf numFmtId="0" fontId="17" fillId="0" borderId="18" xfId="0" applyFont="1" applyBorder="1" applyAlignment="1" applyProtection="1">
      <alignment vertical="center"/>
      <protection locked="0"/>
    </xf>
    <xf numFmtId="0" fontId="17" fillId="9" borderId="18" xfId="0" applyFont="1" applyFill="1" applyBorder="1" applyAlignment="1" applyProtection="1">
      <alignment horizontal="left" vertical="center"/>
      <protection locked="0"/>
    </xf>
    <xf numFmtId="0" fontId="91" fillId="0" borderId="0" xfId="0" applyFont="1" applyAlignment="1" applyProtection="1">
      <alignment horizontal="justify" vertical="center"/>
      <protection locked="0"/>
    </xf>
    <xf numFmtId="0" fontId="93" fillId="0" borderId="18" xfId="9" applyFont="1" applyBorder="1" applyAlignment="1" applyProtection="1">
      <alignment horizontal="center" vertical="center" wrapText="1"/>
      <protection locked="0"/>
    </xf>
    <xf numFmtId="0" fontId="6" fillId="0" borderId="18" xfId="9"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5" fillId="12" borderId="18" xfId="0" applyFont="1" applyFill="1" applyBorder="1" applyAlignment="1" applyProtection="1">
      <alignment horizontal="justify" wrapText="1"/>
      <protection locked="0"/>
    </xf>
    <xf numFmtId="0" fontId="5" fillId="12" borderId="18" xfId="0" applyFont="1" applyFill="1" applyBorder="1" applyAlignment="1" applyProtection="1">
      <alignment horizontal="justify"/>
      <protection locked="0"/>
    </xf>
    <xf numFmtId="0" fontId="101" fillId="8" borderId="88" xfId="0" applyFont="1" applyFill="1" applyBorder="1" applyAlignment="1" applyProtection="1">
      <alignment vertical="center" wrapText="1"/>
      <protection locked="0"/>
    </xf>
    <xf numFmtId="0" fontId="5" fillId="0" borderId="184" xfId="0" applyFont="1" applyBorder="1" applyAlignment="1" applyProtection="1">
      <alignment horizontal="center" vertical="center" wrapText="1"/>
      <protection locked="0"/>
    </xf>
    <xf numFmtId="0" fontId="6" fillId="0" borderId="14" xfId="9" applyFont="1" applyBorder="1" applyAlignment="1" applyProtection="1">
      <alignment horizontal="center" vertical="center" wrapText="1"/>
      <protection locked="0"/>
    </xf>
    <xf numFmtId="0" fontId="5" fillId="5" borderId="14" xfId="0" applyFont="1" applyFill="1" applyBorder="1" applyAlignment="1" applyProtection="1">
      <alignment horizontal="center" vertical="center" wrapText="1"/>
      <protection locked="0"/>
    </xf>
    <xf numFmtId="0" fontId="24" fillId="8" borderId="10"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20" fillId="8" borderId="10" xfId="0" applyFont="1" applyFill="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4" fillId="0" borderId="0" xfId="0" applyFont="1" applyAlignment="1">
      <alignment horizontal="center" vertical="center" wrapText="1"/>
    </xf>
    <xf numFmtId="0" fontId="17" fillId="0" borderId="14" xfId="0" applyFont="1" applyFill="1" applyBorder="1" applyAlignment="1" applyProtection="1">
      <alignment horizontal="center" vertical="center" wrapText="1"/>
      <protection locked="0"/>
    </xf>
    <xf numFmtId="0" fontId="5" fillId="0" borderId="88" xfId="0" applyFont="1" applyFill="1" applyBorder="1" applyAlignment="1">
      <alignment horizontal="left" vertical="center"/>
    </xf>
    <xf numFmtId="0" fontId="5" fillId="0" borderId="14"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5" fillId="9" borderId="18" xfId="0" applyFont="1" applyFill="1" applyBorder="1" applyAlignment="1" applyProtection="1">
      <alignment wrapText="1"/>
      <protection locked="0"/>
    </xf>
    <xf numFmtId="0" fontId="88" fillId="0" borderId="183" xfId="10" applyFont="1" applyBorder="1" applyAlignment="1" applyProtection="1">
      <alignment horizontal="center" vertical="center" wrapText="1"/>
      <protection locked="0"/>
    </xf>
    <xf numFmtId="0" fontId="90" fillId="0" borderId="18" xfId="9" applyBorder="1" applyAlignment="1" applyProtection="1">
      <alignment vertical="center"/>
      <protection locked="0"/>
    </xf>
    <xf numFmtId="0" fontId="96" fillId="0" borderId="1" xfId="0" applyFont="1" applyBorder="1" applyAlignment="1" applyProtection="1">
      <alignment horizontal="justify" vertical="center"/>
      <protection locked="0"/>
    </xf>
    <xf numFmtId="0" fontId="5" fillId="0" borderId="11" xfId="0" applyFont="1" applyBorder="1" applyAlignment="1" applyProtection="1">
      <alignment vertical="center"/>
      <protection locked="0"/>
    </xf>
    <xf numFmtId="0" fontId="90" fillId="0" borderId="11" xfId="9"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90" fillId="0" borderId="11" xfId="9" applyBorder="1" applyAlignment="1" applyProtection="1">
      <alignment wrapText="1"/>
      <protection locked="0"/>
    </xf>
    <xf numFmtId="0" fontId="17" fillId="0" borderId="94" xfId="0" applyFont="1" applyBorder="1" applyAlignment="1" applyProtection="1">
      <alignment horizontal="center" vertical="center" wrapText="1"/>
      <protection locked="0"/>
    </xf>
    <xf numFmtId="0" fontId="104" fillId="0" borderId="18" xfId="0" applyFont="1" applyBorder="1" applyAlignment="1" applyProtection="1">
      <alignment horizontal="center" vertical="center" wrapText="1"/>
      <protection locked="0"/>
    </xf>
    <xf numFmtId="0" fontId="90" fillId="0" borderId="1" xfId="9" applyBorder="1" applyAlignment="1" applyProtection="1">
      <alignment horizontal="center" vertical="center" wrapText="1"/>
      <protection locked="0"/>
    </xf>
    <xf numFmtId="0" fontId="17" fillId="0" borderId="185" xfId="0" applyFont="1" applyBorder="1" applyAlignment="1" applyProtection="1">
      <alignment horizontal="center" vertical="center" wrapText="1"/>
      <protection locked="0"/>
    </xf>
    <xf numFmtId="0" fontId="0" fillId="0" borderId="186" xfId="0" applyBorder="1" applyAlignment="1" applyProtection="1">
      <alignment horizontal="center"/>
      <protection locked="0"/>
    </xf>
    <xf numFmtId="0" fontId="17" fillId="0" borderId="187" xfId="0" applyFont="1" applyBorder="1" applyAlignment="1" applyProtection="1">
      <alignment horizontal="center" vertical="center" wrapText="1"/>
      <protection locked="0"/>
    </xf>
    <xf numFmtId="0" fontId="4" fillId="5" borderId="72" xfId="0" applyFont="1" applyFill="1" applyBorder="1" applyAlignment="1" applyProtection="1">
      <alignment vertical="center" wrapText="1"/>
      <protection hidden="1"/>
    </xf>
    <xf numFmtId="0" fontId="30" fillId="0" borderId="74" xfId="0" applyFont="1" applyBorder="1" applyAlignment="1" applyProtection="1">
      <alignment horizontal="center" vertical="center" wrapText="1"/>
      <protection hidden="1"/>
    </xf>
    <xf numFmtId="0" fontId="12" fillId="0" borderId="88" xfId="0" applyFont="1" applyBorder="1" applyAlignment="1" applyProtection="1">
      <alignment horizontal="center" vertical="center" wrapText="1"/>
      <protection locked="0"/>
    </xf>
    <xf numFmtId="0" fontId="101" fillId="0" borderId="88" xfId="0" applyFont="1" applyBorder="1" applyAlignment="1" applyProtection="1">
      <alignment horizontal="center" vertical="center" wrapText="1"/>
      <protection locked="0"/>
    </xf>
    <xf numFmtId="0" fontId="29" fillId="0" borderId="88" xfId="0" applyFont="1" applyBorder="1" applyAlignment="1" applyProtection="1">
      <alignment horizontal="center" vertical="center" wrapText="1"/>
      <protection locked="0"/>
    </xf>
    <xf numFmtId="0" fontId="27" fillId="13" borderId="188" xfId="0" applyFont="1" applyFill="1" applyBorder="1" applyAlignment="1" applyProtection="1">
      <alignment horizontal="center" vertical="center" wrapText="1"/>
      <protection hidden="1"/>
    </xf>
    <xf numFmtId="0" fontId="103" fillId="0" borderId="88" xfId="0" applyFont="1" applyBorder="1" applyAlignment="1" applyProtection="1">
      <alignment horizontal="center" vertical="center" wrapText="1"/>
      <protection locked="0"/>
    </xf>
    <xf numFmtId="0" fontId="101" fillId="0" borderId="89" xfId="0" applyFont="1" applyBorder="1" applyAlignment="1" applyProtection="1">
      <alignment horizontal="center" vertical="center" wrapText="1"/>
      <protection locked="0"/>
    </xf>
    <xf numFmtId="0" fontId="67" fillId="33" borderId="158" xfId="0" applyFont="1" applyFill="1" applyBorder="1" applyAlignment="1" applyProtection="1">
      <alignment horizontal="center" vertical="center"/>
      <protection hidden="1"/>
    </xf>
    <xf numFmtId="0" fontId="68" fillId="0" borderId="158" xfId="0" applyFont="1" applyBorder="1" applyAlignment="1" applyProtection="1">
      <alignment horizontal="left" vertical="center"/>
      <protection hidden="1"/>
    </xf>
    <xf numFmtId="1" fontId="66" fillId="0" borderId="158" xfId="0" applyNumberFormat="1" applyFont="1" applyBorder="1" applyAlignment="1" applyProtection="1">
      <alignment horizontal="center" vertical="center"/>
      <protection hidden="1"/>
    </xf>
    <xf numFmtId="0" fontId="65" fillId="0" borderId="158" xfId="0" applyFont="1" applyBorder="1" applyAlignment="1" applyProtection="1">
      <alignment horizontal="left" vertical="center"/>
      <protection hidden="1"/>
    </xf>
    <xf numFmtId="1" fontId="66" fillId="0" borderId="158" xfId="1" applyNumberFormat="1" applyFont="1" applyBorder="1" applyAlignment="1" applyProtection="1">
      <alignment horizontal="center" vertical="center"/>
      <protection hidden="1"/>
    </xf>
    <xf numFmtId="1" fontId="68" fillId="0" borderId="158" xfId="0" applyNumberFormat="1" applyFont="1" applyBorder="1" applyAlignment="1" applyProtection="1">
      <alignment horizontal="center" vertical="center"/>
      <protection hidden="1"/>
    </xf>
    <xf numFmtId="164" fontId="68" fillId="0" borderId="158" xfId="3" applyNumberFormat="1" applyFont="1" applyBorder="1" applyAlignment="1" applyProtection="1">
      <alignment horizontal="center" vertical="center"/>
      <protection hidden="1"/>
    </xf>
    <xf numFmtId="0" fontId="10" fillId="34" borderId="158" xfId="0" applyFont="1" applyFill="1" applyBorder="1" applyAlignment="1">
      <alignment horizontal="center" vertical="center" wrapText="1"/>
    </xf>
    <xf numFmtId="0" fontId="6" fillId="25" borderId="69" xfId="0" applyFont="1" applyFill="1" applyBorder="1" applyAlignment="1">
      <alignment horizontal="center"/>
    </xf>
    <xf numFmtId="0" fontId="6" fillId="25" borderId="2" xfId="0" applyFont="1" applyFill="1" applyBorder="1" applyAlignment="1">
      <alignment horizontal="center"/>
    </xf>
    <xf numFmtId="0" fontId="65" fillId="29" borderId="126" xfId="0" applyFont="1" applyFill="1" applyBorder="1" applyAlignment="1" applyProtection="1">
      <alignment horizontal="center" vertical="center"/>
      <protection hidden="1"/>
    </xf>
    <xf numFmtId="0" fontId="65" fillId="29" borderId="116" xfId="0" applyFont="1" applyFill="1" applyBorder="1" applyAlignment="1" applyProtection="1">
      <alignment horizontal="center" vertical="center"/>
      <protection hidden="1"/>
    </xf>
    <xf numFmtId="0" fontId="65" fillId="29" borderId="127" xfId="0" applyFont="1" applyFill="1" applyBorder="1" applyAlignment="1" applyProtection="1">
      <alignment horizontal="center" vertical="center"/>
      <protection hidden="1"/>
    </xf>
    <xf numFmtId="0" fontId="8" fillId="27" borderId="97" xfId="0" applyFont="1" applyFill="1" applyBorder="1" applyAlignment="1">
      <alignment horizontal="center" vertical="center" wrapText="1"/>
    </xf>
    <xf numFmtId="0" fontId="8" fillId="27" borderId="98" xfId="0" applyFont="1" applyFill="1" applyBorder="1" applyAlignment="1">
      <alignment horizontal="center" vertical="center" wrapText="1"/>
    </xf>
    <xf numFmtId="0" fontId="62" fillId="2" borderId="69" xfId="0" applyFont="1" applyFill="1" applyBorder="1" applyAlignment="1" applyProtection="1">
      <alignment horizontal="center" vertical="center"/>
      <protection locked="0"/>
    </xf>
    <xf numFmtId="0" fontId="62" fillId="2" borderId="2" xfId="0" applyFont="1" applyFill="1" applyBorder="1" applyAlignment="1" applyProtection="1">
      <alignment horizontal="center" vertical="center"/>
      <protection locked="0"/>
    </xf>
    <xf numFmtId="0" fontId="62" fillId="2" borderId="95" xfId="0" applyFont="1" applyFill="1" applyBorder="1" applyAlignment="1" applyProtection="1">
      <alignment horizontal="center" vertical="center"/>
      <protection locked="0"/>
    </xf>
    <xf numFmtId="0" fontId="5" fillId="0" borderId="101" xfId="0" applyFont="1" applyBorder="1" applyAlignment="1">
      <alignment horizontal="left" vertical="center" wrapText="1"/>
    </xf>
    <xf numFmtId="0" fontId="5" fillId="0" borderId="102" xfId="0" applyFont="1" applyBorder="1" applyAlignment="1">
      <alignment horizontal="left" vertical="center" wrapText="1"/>
    </xf>
    <xf numFmtId="0" fontId="5" fillId="0" borderId="103" xfId="0" applyFont="1" applyBorder="1" applyAlignment="1">
      <alignment horizontal="left" vertical="center" wrapText="1"/>
    </xf>
    <xf numFmtId="0" fontId="5" fillId="12" borderId="101" xfId="0" applyFont="1" applyFill="1" applyBorder="1" applyAlignment="1">
      <alignment horizontal="left" vertical="center" wrapText="1"/>
    </xf>
    <xf numFmtId="0" fontId="14" fillId="12" borderId="102" xfId="0" applyFont="1" applyFill="1" applyBorder="1" applyAlignment="1">
      <alignment vertical="center"/>
    </xf>
    <xf numFmtId="0" fontId="14" fillId="12" borderId="103" xfId="0" applyFont="1" applyFill="1" applyBorder="1" applyAlignment="1">
      <alignment vertical="center"/>
    </xf>
    <xf numFmtId="0" fontId="13" fillId="9" borderId="11" xfId="0" applyFont="1" applyFill="1" applyBorder="1" applyAlignment="1">
      <alignment horizontal="left" vertical="center"/>
    </xf>
    <xf numFmtId="0" fontId="14" fillId="0" borderId="18" xfId="0" applyFont="1" applyBorder="1" applyAlignment="1">
      <alignment vertical="center"/>
    </xf>
    <xf numFmtId="0" fontId="14" fillId="0" borderId="100" xfId="0" applyFont="1" applyBorder="1" applyAlignment="1">
      <alignment vertical="center"/>
    </xf>
    <xf numFmtId="0" fontId="5" fillId="12" borderId="15" xfId="0" applyFont="1" applyFill="1" applyBorder="1" applyAlignment="1">
      <alignment horizontal="left" vertical="center" wrapText="1"/>
    </xf>
    <xf numFmtId="0" fontId="14" fillId="12" borderId="17" xfId="0" applyFont="1" applyFill="1" applyBorder="1" applyAlignment="1">
      <alignment horizontal="left" vertical="center"/>
    </xf>
    <xf numFmtId="0" fontId="12" fillId="5" borderId="94" xfId="0" applyFont="1" applyFill="1" applyBorder="1" applyAlignment="1">
      <alignment horizontal="left" vertical="center"/>
    </xf>
    <xf numFmtId="0" fontId="29" fillId="0" borderId="18" xfId="0" applyFont="1" applyBorder="1" applyAlignment="1">
      <alignment horizontal="left" vertical="center"/>
    </xf>
    <xf numFmtId="0" fontId="29" fillId="0" borderId="100" xfId="0" applyFont="1" applyBorder="1" applyAlignment="1">
      <alignment horizontal="left" vertical="center"/>
    </xf>
    <xf numFmtId="0" fontId="12" fillId="8" borderId="11" xfId="0" applyFont="1" applyFill="1" applyBorder="1" applyAlignment="1">
      <alignment horizontal="left" vertical="center" wrapText="1"/>
    </xf>
    <xf numFmtId="0" fontId="29" fillId="0" borderId="18" xfId="0" applyFont="1" applyBorder="1" applyAlignment="1">
      <alignment vertical="center"/>
    </xf>
    <xf numFmtId="0" fontId="29" fillId="0" borderId="100" xfId="0" applyFont="1" applyBorder="1" applyAlignment="1">
      <alignment vertical="center"/>
    </xf>
    <xf numFmtId="0" fontId="14" fillId="0" borderId="102" xfId="0" applyFont="1" applyBorder="1" applyAlignment="1">
      <alignment vertical="center"/>
    </xf>
    <xf numFmtId="0" fontId="14" fillId="0" borderId="103" xfId="0" applyFont="1" applyBorder="1" applyAlignment="1">
      <alignment vertical="center"/>
    </xf>
    <xf numFmtId="0" fontId="13" fillId="9" borderId="11" xfId="0" applyFont="1" applyFill="1" applyBorder="1" applyAlignment="1">
      <alignment horizontal="left" vertical="center" wrapText="1"/>
    </xf>
    <xf numFmtId="0" fontId="13" fillId="0" borderId="11" xfId="0" applyFont="1" applyBorder="1" applyAlignment="1">
      <alignment horizontal="left" vertical="center" wrapText="1"/>
    </xf>
    <xf numFmtId="0" fontId="12" fillId="8" borderId="11" xfId="0" applyFont="1" applyFill="1" applyBorder="1" applyAlignment="1">
      <alignment horizontal="center" vertical="center" wrapText="1"/>
    </xf>
    <xf numFmtId="0" fontId="29" fillId="0" borderId="18" xfId="0" applyFont="1" applyBorder="1" applyAlignment="1">
      <alignment horizontal="center" vertical="center"/>
    </xf>
    <xf numFmtId="0" fontId="29" fillId="0" borderId="100" xfId="0" applyFont="1" applyBorder="1" applyAlignment="1">
      <alignment horizontal="center" vertical="center"/>
    </xf>
    <xf numFmtId="0" fontId="16" fillId="11" borderId="20" xfId="1" applyFont="1" applyFill="1" applyBorder="1" applyAlignment="1">
      <alignment horizontal="left" vertical="center" wrapText="1"/>
    </xf>
    <xf numFmtId="0" fontId="16" fillId="11" borderId="21" xfId="1" applyFont="1" applyFill="1" applyBorder="1" applyAlignment="1">
      <alignment horizontal="left" vertical="center" wrapText="1"/>
    </xf>
    <xf numFmtId="0" fontId="16" fillId="11" borderId="110" xfId="1" applyFont="1" applyFill="1" applyBorder="1" applyAlignment="1">
      <alignment horizontal="left" vertical="center" wrapText="1"/>
    </xf>
    <xf numFmtId="0" fontId="17" fillId="0" borderId="22" xfId="1" applyFont="1" applyBorder="1" applyAlignment="1">
      <alignment horizontal="left" vertical="center" wrapText="1"/>
    </xf>
    <xf numFmtId="0" fontId="17" fillId="0" borderId="24" xfId="1" applyFont="1" applyBorder="1" applyAlignment="1">
      <alignment horizontal="left" vertical="center" wrapText="1"/>
    </xf>
    <xf numFmtId="0" fontId="17" fillId="0" borderId="114" xfId="1" applyFont="1" applyBorder="1" applyAlignment="1">
      <alignment horizontal="left" vertical="center" wrapText="1"/>
    </xf>
    <xf numFmtId="0" fontId="14" fillId="12" borderId="101" xfId="0" applyFont="1" applyFill="1" applyBorder="1" applyAlignment="1">
      <alignment horizontal="left" vertical="center" wrapText="1"/>
    </xf>
    <xf numFmtId="0" fontId="5" fillId="0" borderId="15" xfId="0" applyFont="1" applyBorder="1" applyAlignment="1">
      <alignment horizontal="left" vertical="center" wrapText="1"/>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12" borderId="16" xfId="0" applyFont="1" applyFill="1" applyBorder="1" applyAlignment="1">
      <alignment horizontal="left" vertical="center"/>
    </xf>
    <xf numFmtId="0" fontId="17" fillId="12" borderId="101" xfId="0" applyFont="1" applyFill="1" applyBorder="1" applyAlignment="1">
      <alignment horizontal="left" vertical="center" wrapText="1"/>
    </xf>
    <xf numFmtId="0" fontId="5" fillId="12" borderId="15"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6" fillId="0" borderId="2" xfId="0" applyFont="1" applyBorder="1"/>
    <xf numFmtId="0" fontId="6" fillId="0" borderId="95" xfId="0" applyFont="1" applyBorder="1"/>
    <xf numFmtId="0" fontId="8" fillId="3" borderId="96" xfId="0" applyFont="1" applyFill="1" applyBorder="1" applyAlignment="1">
      <alignment horizontal="center" vertical="center" wrapText="1"/>
    </xf>
    <xf numFmtId="0" fontId="6" fillId="0" borderId="97" xfId="0" applyFont="1" applyBorder="1"/>
    <xf numFmtId="0" fontId="6" fillId="0" borderId="98" xfId="0" applyFont="1" applyBorder="1"/>
    <xf numFmtId="0" fontId="8" fillId="4" borderId="96" xfId="0" applyFont="1" applyFill="1" applyBorder="1" applyAlignment="1">
      <alignment horizontal="center" vertical="center" wrapText="1"/>
    </xf>
    <xf numFmtId="0" fontId="6" fillId="0" borderId="18" xfId="0" applyFont="1" applyBorder="1"/>
    <xf numFmtId="0" fontId="6" fillId="0" borderId="100" xfId="0" applyFont="1" applyBorder="1"/>
    <xf numFmtId="0" fontId="13" fillId="9" borderId="11" xfId="0" applyFont="1" applyFill="1" applyBorder="1" applyAlignment="1">
      <alignment horizontal="left" wrapText="1"/>
    </xf>
    <xf numFmtId="0" fontId="8" fillId="5" borderId="96" xfId="0" applyFont="1" applyFill="1" applyBorder="1" applyAlignment="1">
      <alignment horizontal="center" vertical="center" wrapText="1"/>
    </xf>
    <xf numFmtId="0" fontId="8" fillId="5" borderId="97" xfId="0" applyFont="1" applyFill="1" applyBorder="1" applyAlignment="1">
      <alignment horizontal="center" vertical="center" wrapText="1"/>
    </xf>
    <xf numFmtId="0" fontId="8" fillId="6" borderId="96" xfId="0" applyFont="1" applyFill="1" applyBorder="1" applyAlignment="1">
      <alignment horizontal="center" vertical="center" wrapText="1"/>
    </xf>
    <xf numFmtId="0" fontId="8" fillId="6" borderId="97" xfId="0" applyFont="1" applyFill="1" applyBorder="1" applyAlignment="1">
      <alignment horizontal="center" vertical="center" wrapText="1"/>
    </xf>
    <xf numFmtId="0" fontId="12" fillId="5" borderId="86" xfId="0" applyFont="1" applyFill="1" applyBorder="1" applyAlignment="1">
      <alignment horizontal="left" vertical="center"/>
    </xf>
    <xf numFmtId="0" fontId="6" fillId="0" borderId="7" xfId="0" applyFont="1" applyBorder="1" applyAlignment="1">
      <alignment horizontal="left" vertical="center"/>
    </xf>
    <xf numFmtId="0" fontId="6" fillId="0" borderId="99" xfId="0" applyFont="1" applyBorder="1" applyAlignment="1">
      <alignment horizontal="left" vertical="center"/>
    </xf>
    <xf numFmtId="0" fontId="4" fillId="2" borderId="69" xfId="0" applyFont="1" applyFill="1" applyBorder="1" applyAlignment="1">
      <alignment horizontal="center" vertical="center"/>
    </xf>
    <xf numFmtId="0" fontId="4" fillId="2" borderId="2" xfId="0" applyFont="1" applyFill="1" applyBorder="1" applyAlignment="1">
      <alignment horizontal="center" vertical="center"/>
    </xf>
    <xf numFmtId="0" fontId="29" fillId="0" borderId="18" xfId="0" applyFont="1" applyBorder="1"/>
    <xf numFmtId="0" fontId="29" fillId="0" borderId="100" xfId="0" applyFont="1" applyBorder="1"/>
    <xf numFmtId="0" fontId="28" fillId="8" borderId="11" xfId="0" applyFont="1" applyFill="1" applyBorder="1" applyAlignment="1">
      <alignment horizontal="left" vertical="center" wrapText="1"/>
    </xf>
    <xf numFmtId="0" fontId="5" fillId="0" borderId="104" xfId="0" applyFont="1" applyBorder="1" applyAlignment="1">
      <alignment horizontal="left" vertical="center" wrapText="1"/>
    </xf>
    <xf numFmtId="0" fontId="14" fillId="0" borderId="105" xfId="0" applyFont="1" applyBorder="1" applyAlignment="1">
      <alignment vertical="center"/>
    </xf>
    <xf numFmtId="0" fontId="14" fillId="0" borderId="106" xfId="0" applyFont="1" applyBorder="1" applyAlignment="1">
      <alignment vertical="center"/>
    </xf>
    <xf numFmtId="0" fontId="73" fillId="0" borderId="18" xfId="0" applyFont="1" applyBorder="1" applyAlignment="1">
      <alignment vertical="center"/>
    </xf>
    <xf numFmtId="0" fontId="73" fillId="0" borderId="100" xfId="0" applyFont="1" applyBorder="1" applyAlignment="1">
      <alignment vertical="center"/>
    </xf>
    <xf numFmtId="0" fontId="13" fillId="9" borderId="18" xfId="0" applyFont="1" applyFill="1" applyBorder="1" applyAlignment="1">
      <alignment horizontal="left" vertical="center"/>
    </xf>
    <xf numFmtId="0" fontId="13" fillId="9" borderId="100" xfId="0" applyFont="1" applyFill="1" applyBorder="1" applyAlignment="1">
      <alignment horizontal="left" vertical="center"/>
    </xf>
    <xf numFmtId="0" fontId="14" fillId="0" borderId="101" xfId="0" applyFont="1" applyBorder="1" applyAlignment="1">
      <alignment horizontal="left" vertical="center" wrapText="1"/>
    </xf>
    <xf numFmtId="0" fontId="71" fillId="8" borderId="11" xfId="0" applyFont="1" applyFill="1" applyBorder="1" applyAlignment="1">
      <alignment horizontal="left" vertical="center" wrapText="1"/>
    </xf>
    <xf numFmtId="0" fontId="72" fillId="0" borderId="18" xfId="0" applyFont="1" applyBorder="1" applyAlignment="1">
      <alignment vertical="center"/>
    </xf>
    <xf numFmtId="0" fontId="72" fillId="0" borderId="100" xfId="0" applyFont="1" applyBorder="1" applyAlignment="1">
      <alignment vertical="center"/>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4" fillId="0" borderId="0" xfId="0" applyFont="1" applyAlignment="1">
      <alignment horizontal="center"/>
    </xf>
    <xf numFmtId="0" fontId="4" fillId="0" borderId="0" xfId="0" applyFont="1"/>
    <xf numFmtId="0" fontId="19" fillId="9" borderId="11" xfId="0" applyFont="1" applyFill="1" applyBorder="1" applyAlignment="1">
      <alignment horizontal="left" vertical="center"/>
    </xf>
    <xf numFmtId="0" fontId="5" fillId="12" borderId="102" xfId="0" applyFont="1" applyFill="1" applyBorder="1" applyAlignment="1">
      <alignment horizontal="left" vertical="center" wrapText="1"/>
    </xf>
    <xf numFmtId="0" fontId="5" fillId="12" borderId="103" xfId="0" applyFont="1" applyFill="1" applyBorder="1" applyAlignment="1">
      <alignment horizontal="left" vertical="center" wrapText="1"/>
    </xf>
    <xf numFmtId="0" fontId="19" fillId="9" borderId="11" xfId="0" applyFont="1" applyFill="1" applyBorder="1" applyAlignment="1">
      <alignment horizontal="left" vertical="center" wrapText="1"/>
    </xf>
    <xf numFmtId="0" fontId="20" fillId="12" borderId="102" xfId="0" applyFont="1" applyFill="1" applyBorder="1" applyAlignment="1">
      <alignment vertical="center"/>
    </xf>
    <xf numFmtId="0" fontId="19" fillId="8" borderId="11" xfId="0" applyFont="1" applyFill="1" applyBorder="1" applyAlignment="1">
      <alignment horizontal="left" vertical="center" wrapText="1"/>
    </xf>
    <xf numFmtId="0" fontId="14" fillId="0" borderId="115" xfId="0" applyFont="1" applyBorder="1" applyAlignment="1">
      <alignment vertical="center"/>
    </xf>
    <xf numFmtId="49" fontId="14" fillId="0" borderId="15" xfId="2" applyNumberFormat="1" applyFont="1" applyBorder="1" applyAlignment="1">
      <alignment horizontal="left" vertical="center" wrapText="1"/>
    </xf>
    <xf numFmtId="49" fontId="14" fillId="0" borderId="16" xfId="2" applyNumberFormat="1" applyFont="1" applyBorder="1" applyAlignment="1">
      <alignment horizontal="left" vertical="center" wrapText="1"/>
    </xf>
    <xf numFmtId="49" fontId="14" fillId="0" borderId="17" xfId="2" applyNumberFormat="1" applyFont="1" applyBorder="1" applyAlignment="1">
      <alignment horizontal="left" vertical="center" wrapText="1"/>
    </xf>
    <xf numFmtId="0" fontId="5" fillId="12" borderId="17" xfId="0" applyFont="1" applyFill="1" applyBorder="1" applyAlignment="1">
      <alignment horizontal="left" vertical="center" wrapText="1"/>
    </xf>
    <xf numFmtId="0" fontId="17" fillId="0" borderId="19" xfId="1" applyFont="1" applyBorder="1" applyAlignment="1">
      <alignment horizontal="left" vertical="center" wrapText="1"/>
    </xf>
    <xf numFmtId="0" fontId="17" fillId="0" borderId="111" xfId="1" applyFont="1" applyBorder="1" applyAlignment="1">
      <alignment horizontal="left" vertical="center" wrapText="1"/>
    </xf>
    <xf numFmtId="0" fontId="17" fillId="0" borderId="112" xfId="1" applyFont="1" applyBorder="1" applyAlignment="1">
      <alignment horizontal="left" vertical="center" wrapText="1"/>
    </xf>
    <xf numFmtId="0" fontId="17" fillId="0" borderId="113" xfId="1" applyFont="1" applyBorder="1" applyAlignment="1">
      <alignment horizontal="left" vertical="center" wrapText="1"/>
    </xf>
    <xf numFmtId="0" fontId="65" fillId="29" borderId="158" xfId="0" applyFont="1" applyFill="1" applyBorder="1" applyAlignment="1" applyProtection="1">
      <alignment horizontal="center" vertical="center"/>
      <protection hidden="1"/>
    </xf>
    <xf numFmtId="0" fontId="31" fillId="15" borderId="148" xfId="2" applyFont="1" applyFill="1" applyBorder="1" applyAlignment="1">
      <alignment horizontal="center" vertical="center" wrapText="1"/>
    </xf>
    <xf numFmtId="0" fontId="31" fillId="15" borderId="150" xfId="2" applyFont="1" applyFill="1" applyBorder="1" applyAlignment="1">
      <alignment horizontal="center" vertical="center" wrapText="1"/>
    </xf>
    <xf numFmtId="0" fontId="50" fillId="15" borderId="81" xfId="2" applyFont="1" applyFill="1" applyBorder="1" applyAlignment="1" applyProtection="1">
      <alignment horizontal="center" vertical="center" wrapText="1"/>
      <protection hidden="1"/>
    </xf>
    <xf numFmtId="0" fontId="50" fillId="15" borderId="149" xfId="2" applyFont="1" applyFill="1" applyBorder="1" applyAlignment="1" applyProtection="1">
      <alignment horizontal="center" vertical="center" wrapText="1"/>
      <protection hidden="1"/>
    </xf>
    <xf numFmtId="0" fontId="36" fillId="26" borderId="129" xfId="2" applyFont="1" applyFill="1" applyBorder="1" applyAlignment="1">
      <alignment horizontal="center" vertical="center" wrapText="1"/>
    </xf>
    <xf numFmtId="0" fontId="36" fillId="26" borderId="147" xfId="2" applyFont="1" applyFill="1" applyBorder="1" applyAlignment="1">
      <alignment horizontal="center" vertical="center" wrapText="1"/>
    </xf>
    <xf numFmtId="0" fontId="36" fillId="26" borderId="49" xfId="2" applyFont="1" applyFill="1" applyBorder="1" applyAlignment="1">
      <alignment horizontal="center" vertical="center" wrapText="1"/>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9" fillId="0" borderId="144" xfId="0" applyFont="1" applyBorder="1" applyAlignment="1">
      <alignment horizontal="center" vertical="center"/>
    </xf>
    <xf numFmtId="0" fontId="40" fillId="17" borderId="162" xfId="2" applyFont="1" applyFill="1" applyBorder="1" applyAlignment="1">
      <alignment horizontal="center" vertical="center"/>
    </xf>
    <xf numFmtId="0" fontId="40" fillId="17" borderId="135" xfId="2" applyFont="1" applyFill="1" applyBorder="1" applyAlignment="1">
      <alignment horizontal="center" vertical="center"/>
    </xf>
    <xf numFmtId="0" fontId="36" fillId="0" borderId="137" xfId="2" applyFont="1" applyBorder="1" applyAlignment="1" applyProtection="1">
      <alignment horizontal="center" vertical="center"/>
      <protection hidden="1"/>
    </xf>
    <xf numFmtId="0" fontId="36" fillId="0" borderId="156" xfId="2" applyFont="1" applyBorder="1" applyAlignment="1" applyProtection="1">
      <alignment horizontal="center" vertical="center"/>
      <protection hidden="1"/>
    </xf>
    <xf numFmtId="0" fontId="36" fillId="0" borderId="155" xfId="2" applyFont="1" applyBorder="1" applyAlignment="1" applyProtection="1">
      <alignment horizontal="center" vertical="center"/>
      <protection hidden="1"/>
    </xf>
    <xf numFmtId="0" fontId="36" fillId="0" borderId="166" xfId="2" applyFont="1" applyBorder="1" applyAlignment="1" applyProtection="1">
      <alignment horizontal="center" vertical="center"/>
      <protection hidden="1"/>
    </xf>
    <xf numFmtId="0" fontId="36" fillId="0" borderId="167" xfId="2" applyFont="1" applyBorder="1" applyAlignment="1" applyProtection="1">
      <alignment horizontal="center" vertical="center"/>
      <protection hidden="1"/>
    </xf>
    <xf numFmtId="0" fontId="36" fillId="0" borderId="168" xfId="2" applyFont="1" applyBorder="1" applyAlignment="1" applyProtection="1">
      <alignment horizontal="center" vertical="center"/>
      <protection hidden="1"/>
    </xf>
    <xf numFmtId="0" fontId="36" fillId="0" borderId="169" xfId="2" applyFont="1" applyBorder="1" applyAlignment="1" applyProtection="1">
      <alignment horizontal="center" vertical="center"/>
      <protection hidden="1"/>
    </xf>
    <xf numFmtId="0" fontId="36" fillId="0" borderId="173" xfId="2" applyFont="1" applyBorder="1" applyAlignment="1" applyProtection="1">
      <alignment horizontal="center" vertical="center"/>
      <protection hidden="1"/>
    </xf>
    <xf numFmtId="0" fontId="36" fillId="0" borderId="176" xfId="2" applyFont="1" applyBorder="1" applyAlignment="1" applyProtection="1">
      <alignment horizontal="center" vertical="center"/>
      <protection hidden="1"/>
    </xf>
    <xf numFmtId="0" fontId="31" fillId="15" borderId="1" xfId="2" applyFont="1" applyFill="1" applyAlignment="1">
      <alignment horizontal="center" vertical="center" wrapText="1"/>
    </xf>
    <xf numFmtId="0" fontId="50" fillId="15" borderId="1" xfId="2" applyFont="1" applyFill="1" applyAlignment="1" applyProtection="1">
      <alignment horizontal="center" vertical="center" wrapText="1"/>
      <protection hidden="1"/>
    </xf>
    <xf numFmtId="0" fontId="64" fillId="26" borderId="1" xfId="2" applyFont="1" applyFill="1" applyAlignment="1">
      <alignment horizontal="center" vertical="center"/>
    </xf>
    <xf numFmtId="0" fontId="85" fillId="17" borderId="145" xfId="2" applyFont="1" applyFill="1" applyBorder="1" applyAlignment="1" applyProtection="1">
      <alignment horizontal="center" vertical="center"/>
      <protection hidden="1"/>
    </xf>
    <xf numFmtId="0" fontId="85" fillId="17" borderId="135" xfId="2" applyFont="1" applyFill="1" applyBorder="1" applyAlignment="1" applyProtection="1">
      <alignment horizontal="center" vertical="center"/>
      <protection hidden="1"/>
    </xf>
    <xf numFmtId="0" fontId="35" fillId="19" borderId="39" xfId="2" applyFont="1" applyFill="1" applyBorder="1" applyAlignment="1">
      <alignment horizontal="left" vertical="center" wrapText="1"/>
    </xf>
    <xf numFmtId="0" fontId="35" fillId="19" borderId="40" xfId="2" applyFont="1" applyFill="1" applyBorder="1" applyAlignment="1">
      <alignment horizontal="left" vertical="center"/>
    </xf>
    <xf numFmtId="0" fontId="52" fillId="20" borderId="41" xfId="2" applyFont="1" applyFill="1" applyBorder="1" applyAlignment="1">
      <alignment horizontal="center" vertical="center" wrapText="1"/>
    </xf>
    <xf numFmtId="0" fontId="52" fillId="20" borderId="42" xfId="2" applyFont="1" applyFill="1" applyBorder="1" applyAlignment="1">
      <alignment horizontal="center" vertical="center" wrapText="1"/>
    </xf>
    <xf numFmtId="0" fontId="64" fillId="15" borderId="1" xfId="2" applyFont="1" applyFill="1" applyAlignment="1" applyProtection="1">
      <alignment horizontal="center" vertical="center" wrapText="1"/>
      <protection hidden="1"/>
    </xf>
    <xf numFmtId="0" fontId="31" fillId="17" borderId="27" xfId="2" applyFont="1" applyFill="1" applyBorder="1" applyAlignment="1" applyProtection="1">
      <alignment horizontal="center" vertical="center" wrapText="1"/>
      <protection hidden="1"/>
    </xf>
    <xf numFmtId="0" fontId="31" fillId="17" borderId="28" xfId="2" applyFont="1" applyFill="1" applyBorder="1" applyAlignment="1" applyProtection="1">
      <alignment horizontal="center" vertical="center" wrapText="1"/>
      <protection hidden="1"/>
    </xf>
    <xf numFmtId="0" fontId="31" fillId="17" borderId="30" xfId="2" applyFont="1" applyFill="1" applyBorder="1" applyAlignment="1" applyProtection="1">
      <alignment horizontal="center" vertical="center" wrapText="1"/>
      <protection hidden="1"/>
    </xf>
    <xf numFmtId="0" fontId="31" fillId="17" borderId="31" xfId="2" applyFont="1" applyFill="1" applyBorder="1" applyAlignment="1" applyProtection="1">
      <alignment horizontal="center" vertical="center" wrapText="1"/>
      <protection hidden="1"/>
    </xf>
    <xf numFmtId="0" fontId="35" fillId="18" borderId="29" xfId="2" applyFont="1" applyFill="1" applyBorder="1" applyAlignment="1" applyProtection="1">
      <alignment horizontal="center" vertical="center" wrapText="1"/>
      <protection hidden="1"/>
    </xf>
    <xf numFmtId="0" fontId="35" fillId="18" borderId="28" xfId="2" applyFont="1" applyFill="1" applyBorder="1" applyAlignment="1" applyProtection="1">
      <alignment horizontal="center" vertical="center"/>
      <protection hidden="1"/>
    </xf>
    <xf numFmtId="0" fontId="35" fillId="19" borderId="37" xfId="2" applyFont="1" applyFill="1" applyBorder="1" applyAlignment="1">
      <alignment horizontal="left" vertical="center" wrapText="1"/>
    </xf>
    <xf numFmtId="0" fontId="35" fillId="19" borderId="38" xfId="2" applyFont="1" applyFill="1" applyBorder="1" applyAlignment="1">
      <alignment horizontal="left" vertical="center" wrapText="1"/>
    </xf>
    <xf numFmtId="0" fontId="84" fillId="16" borderId="30" xfId="2" applyFont="1" applyFill="1" applyBorder="1" applyAlignment="1">
      <alignment horizontal="center" vertical="center"/>
    </xf>
    <xf numFmtId="0" fontId="34" fillId="16" borderId="30" xfId="2" applyFont="1" applyFill="1" applyBorder="1" applyAlignment="1">
      <alignment horizontal="center" vertical="center"/>
    </xf>
    <xf numFmtId="0" fontId="82" fillId="22" borderId="54" xfId="2" applyFont="1" applyFill="1" applyBorder="1" applyAlignment="1" applyProtection="1">
      <alignment horizontal="left" vertical="center" wrapText="1"/>
      <protection hidden="1"/>
    </xf>
    <xf numFmtId="0" fontId="82" fillId="22" borderId="59" xfId="2" applyFont="1" applyFill="1" applyBorder="1" applyAlignment="1" applyProtection="1">
      <alignment horizontal="left" vertical="center" wrapText="1"/>
      <protection hidden="1"/>
    </xf>
    <xf numFmtId="0" fontId="59" fillId="22" borderId="21" xfId="2" applyFont="1" applyFill="1" applyBorder="1" applyAlignment="1" applyProtection="1">
      <alignment horizontal="center" vertical="center" wrapText="1"/>
      <protection hidden="1"/>
    </xf>
    <xf numFmtId="0" fontId="59" fillId="22" borderId="23" xfId="2" applyFont="1" applyFill="1" applyBorder="1" applyAlignment="1" applyProtection="1">
      <alignment horizontal="center" vertical="center" wrapText="1"/>
      <protection hidden="1"/>
    </xf>
    <xf numFmtId="0" fontId="82" fillId="22" borderId="56" xfId="2" applyFont="1" applyFill="1" applyBorder="1" applyAlignment="1" applyProtection="1">
      <alignment horizontal="left" vertical="center" wrapText="1"/>
      <protection hidden="1"/>
    </xf>
    <xf numFmtId="0" fontId="12" fillId="17" borderId="44" xfId="2" applyFont="1" applyFill="1" applyBorder="1" applyAlignment="1" applyProtection="1">
      <alignment horizontal="center" vertical="center"/>
      <protection hidden="1"/>
    </xf>
    <xf numFmtId="0" fontId="12" fillId="17" borderId="45" xfId="2" applyFont="1" applyFill="1" applyBorder="1" applyAlignment="1" applyProtection="1">
      <alignment horizontal="center" vertical="center"/>
      <protection hidden="1"/>
    </xf>
    <xf numFmtId="0" fontId="12" fillId="17" borderId="77" xfId="2" applyFont="1" applyFill="1" applyBorder="1" applyAlignment="1" applyProtection="1">
      <alignment horizontal="center" vertical="center"/>
      <protection hidden="1"/>
    </xf>
    <xf numFmtId="0" fontId="12" fillId="17" borderId="25" xfId="2" applyFont="1" applyFill="1" applyBorder="1" applyAlignment="1" applyProtection="1">
      <alignment horizontal="center" vertical="center"/>
      <protection hidden="1"/>
    </xf>
    <xf numFmtId="0" fontId="55" fillId="17" borderId="46" xfId="2" applyFont="1" applyFill="1" applyBorder="1" applyAlignment="1" applyProtection="1">
      <alignment horizontal="center" vertical="center"/>
      <protection hidden="1"/>
    </xf>
    <xf numFmtId="0" fontId="55" fillId="17" borderId="47" xfId="2" applyFont="1" applyFill="1" applyBorder="1" applyAlignment="1" applyProtection="1">
      <alignment horizontal="center" vertical="center"/>
      <protection hidden="1"/>
    </xf>
    <xf numFmtId="0" fontId="55" fillId="17" borderId="48" xfId="2" applyFont="1" applyFill="1" applyBorder="1" applyAlignment="1" applyProtection="1">
      <alignment horizontal="center" vertical="center"/>
      <protection hidden="1"/>
    </xf>
    <xf numFmtId="0" fontId="82" fillId="22" borderId="82" xfId="2" applyFont="1" applyFill="1" applyBorder="1" applyAlignment="1" applyProtection="1">
      <alignment horizontal="left" vertical="center" wrapText="1"/>
      <protection hidden="1"/>
    </xf>
    <xf numFmtId="0" fontId="82" fillId="22" borderId="46" xfId="2" applyFont="1" applyFill="1" applyBorder="1" applyAlignment="1" applyProtection="1">
      <alignment horizontal="left" vertical="center" wrapText="1"/>
      <protection hidden="1"/>
    </xf>
    <xf numFmtId="0" fontId="56" fillId="22" borderId="47" xfId="2" applyFont="1" applyFill="1" applyBorder="1" applyAlignment="1" applyProtection="1">
      <alignment horizontal="center" vertical="center" wrapText="1"/>
      <protection hidden="1"/>
    </xf>
    <xf numFmtId="0" fontId="56" fillId="22" borderId="48" xfId="2" applyFont="1" applyFill="1" applyBorder="1" applyAlignment="1" applyProtection="1">
      <alignment horizontal="center" vertical="center" wrapText="1"/>
      <protection hidden="1"/>
    </xf>
    <xf numFmtId="0" fontId="82" fillId="22" borderId="39" xfId="2" applyFont="1" applyFill="1" applyBorder="1" applyAlignment="1" applyProtection="1">
      <alignment horizontal="left" vertical="center" wrapText="1"/>
      <protection hidden="1"/>
    </xf>
    <xf numFmtId="0" fontId="14" fillId="0" borderId="22" xfId="2" applyFont="1" applyBorder="1" applyAlignment="1" applyProtection="1">
      <alignment horizontal="left" vertical="center"/>
      <protection hidden="1"/>
    </xf>
  </cellXfs>
  <cellStyles count="12">
    <cellStyle name="Hiperlink" xfId="9" builtinId="8"/>
    <cellStyle name="Normal" xfId="0" builtinId="0"/>
    <cellStyle name="Normal 2" xfId="1"/>
    <cellStyle name="Normal 2 2" xfId="4"/>
    <cellStyle name="Normal 3" xfId="2"/>
    <cellStyle name="Normal 34" xfId="6"/>
    <cellStyle name="Normal 35" xfId="8"/>
    <cellStyle name="Normal 37" xfId="10"/>
    <cellStyle name="Normal 38" xfId="7"/>
    <cellStyle name="Normal 40" xfId="5"/>
    <cellStyle name="Normal 54" xfId="11"/>
    <cellStyle name="Porcentagem 2" xfId="3"/>
  </cellStyles>
  <dxfs count="364">
    <dxf>
      <numFmt numFmtId="30" formatCode="@"/>
    </dxf>
    <dxf>
      <fill>
        <patternFill>
          <bgColor rgb="FFFFFFCC"/>
        </patternFill>
      </fill>
    </dxf>
    <dxf>
      <font>
        <strike val="0"/>
      </font>
      <fill>
        <patternFill>
          <bgColor rgb="FFFFFFCC"/>
        </patternFill>
      </fill>
    </dxf>
    <dxf>
      <fill>
        <patternFill patternType="none">
          <bgColor auto="1"/>
        </patternFill>
      </fill>
    </dxf>
    <dxf>
      <fill>
        <patternFill>
          <bgColor rgb="FFFFFFCC"/>
        </patternFill>
      </fill>
    </dxf>
    <dxf>
      <font>
        <strike val="0"/>
      </font>
      <fill>
        <patternFill>
          <bgColor rgb="FFFFFFCC"/>
        </patternFill>
      </fill>
    </dxf>
    <dxf>
      <fill>
        <patternFill patternType="none">
          <bgColor auto="1"/>
        </patternFill>
      </fill>
    </dxf>
    <dxf>
      <fill>
        <patternFill>
          <bgColor rgb="FF00FF99"/>
        </patternFill>
      </fill>
    </dxf>
    <dxf>
      <font>
        <color theme="0"/>
      </font>
    </dxf>
    <dxf>
      <font>
        <color theme="0" tint="-0.14996795556505021"/>
      </font>
      <fill>
        <patternFill>
          <bgColor theme="9"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dxf>
    <dxf>
      <font>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strike val="0"/>
        <color rgb="FFCC0000"/>
      </font>
    </dxf>
    <dxf>
      <font>
        <b/>
        <i val="0"/>
        <strike val="0"/>
        <color rgb="FFCC0000"/>
      </font>
    </dxf>
    <dxf>
      <font>
        <b/>
        <i val="0"/>
        <strike val="0"/>
        <color rgb="FFCC0000"/>
      </font>
    </dxf>
    <dxf>
      <font>
        <b/>
        <i val="0"/>
        <strike val="0"/>
        <color rgb="FFCC0000"/>
      </font>
    </dxf>
    <dxf>
      <font>
        <b/>
        <i val="0"/>
        <strike val="0"/>
        <color rgb="FFCC0000"/>
      </font>
    </dxf>
    <dxf>
      <font>
        <b/>
        <i val="0"/>
        <color rgb="FFFF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008080"/>
      </font>
    </dxf>
    <dxf>
      <font>
        <b/>
        <i val="0"/>
        <color rgb="FFCC00CC"/>
      </font>
    </dxf>
    <dxf>
      <font>
        <b/>
        <i val="0"/>
        <color rgb="FFCC0000"/>
      </font>
    </dxf>
    <dxf>
      <font>
        <b/>
        <i val="0"/>
        <color rgb="FFCC00CC"/>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9393"/>
        </patternFill>
      </fill>
    </dxf>
    <dxf>
      <fill>
        <patternFill>
          <bgColor rgb="FFFF9393"/>
        </patternFill>
      </fill>
    </dxf>
    <dxf>
      <fill>
        <patternFill>
          <bgColor rgb="FFFF9393"/>
        </patternFill>
      </fill>
    </dxf>
    <dxf>
      <font>
        <color theme="0"/>
      </font>
    </dxf>
    <dxf>
      <font>
        <color theme="0" tint="-0.14996795556505021"/>
      </font>
      <fill>
        <patternFill>
          <bgColor theme="9" tint="-0.24994659260841701"/>
        </patternFill>
      </fill>
    </dxf>
  </dxfs>
  <tableStyles count="0" defaultTableStyle="TableStyleMedium2" defaultPivotStyle="PivotStyleLight16"/>
  <colors>
    <mruColors>
      <color rgb="FFCC0000"/>
      <color rgb="FF008080"/>
      <color rgb="FF339966"/>
      <color rgb="FFCC00CC"/>
      <color rgb="FFFF00FF"/>
      <color rgb="FFFF99FF"/>
      <color rgb="FFFFFFCC"/>
      <color rgb="FFD090C8"/>
      <color rgb="FFE4AEE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i="0" u="none" strike="noStrike" baseline="0">
                <a:solidFill>
                  <a:srgbClr val="000000"/>
                </a:solidFill>
                <a:latin typeface="Arial"/>
                <a:ea typeface="Arial"/>
                <a:cs typeface="Arial"/>
              </a:defRPr>
            </a:pPr>
            <a:r>
              <a:rPr lang="pt-BR" sz="1800"/>
              <a:t>PESQUISA: ÍNDICE DE AGILIDADE E QUALIDADE DOS TC'S</a:t>
            </a:r>
            <a:r>
              <a:rPr lang="pt-BR" sz="1800" b="1" i="0" u="none" strike="noStrike" baseline="0">
                <a:effectLst/>
              </a:rPr>
              <a:t> </a:t>
            </a:r>
          </a:p>
          <a:p>
            <a:pPr algn="ctr">
              <a:defRPr sz="1800" b="1" i="0" u="none" strike="noStrike" baseline="0">
                <a:solidFill>
                  <a:srgbClr val="000000"/>
                </a:solidFill>
                <a:latin typeface="Arial"/>
                <a:ea typeface="Arial"/>
                <a:cs typeface="Arial"/>
              </a:defRPr>
            </a:pPr>
            <a:r>
              <a:rPr lang="pt-BR" sz="1800" b="1" i="0" u="none" strike="noStrike" baseline="0">
                <a:effectLst/>
              </a:rPr>
              <a:t>AVALIAÇÃO TC X AVALIAÇÃO ATRICON</a:t>
            </a:r>
            <a:endParaRPr lang="pt-BR" sz="1800"/>
          </a:p>
        </c:rich>
      </c:tx>
      <c:layout>
        <c:manualLayout>
          <c:xMode val="edge"/>
          <c:yMode val="edge"/>
          <c:x val="0.12789896590029051"/>
          <c:y val="5.3859222566123334E-2"/>
        </c:manualLayout>
      </c:layout>
      <c:overlay val="0"/>
      <c:spPr>
        <a:noFill/>
        <a:ln w="25400">
          <a:noFill/>
        </a:ln>
      </c:spPr>
    </c:title>
    <c:autoTitleDeleted val="0"/>
    <c:plotArea>
      <c:layout>
        <c:manualLayout>
          <c:layoutTarget val="inner"/>
          <c:xMode val="edge"/>
          <c:yMode val="edge"/>
          <c:x val="0.19905570462910013"/>
          <c:y val="0.21159047184593116"/>
          <c:w val="0.58369008654794641"/>
          <c:h val="0.54598588219950783"/>
        </c:manualLayout>
      </c:layout>
      <c:radarChart>
        <c:radarStyle val="marker"/>
        <c:varyColors val="0"/>
        <c:ser>
          <c:idx val="0"/>
          <c:order val="0"/>
          <c:spPr>
            <a:ln w="22225">
              <a:solidFill>
                <a:srgbClr val="FF0000">
                  <a:alpha val="55000"/>
                </a:srgbClr>
              </a:solidFill>
              <a:prstDash val="sysDash"/>
            </a:ln>
          </c:spPr>
          <c:marker>
            <c:symbol val="diamond"/>
            <c:size val="8"/>
            <c:spPr>
              <a:solidFill>
                <a:schemeClr val="tx2"/>
              </a:solidFill>
              <a:ln>
                <a:solidFill>
                  <a:srgbClr val="000080"/>
                </a:solidFill>
                <a:prstDash val="solid"/>
              </a:ln>
            </c:spPr>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Radial'!$F$7:$F$31</c:f>
              <c:numCache>
                <c:formatCode>General</c:formatCode>
                <c:ptCount val="2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numCache>
            </c:numRef>
          </c:val>
          <c:extLst>
            <c:ext xmlns:c16="http://schemas.microsoft.com/office/drawing/2014/chart" uri="{C3380CC4-5D6E-409C-BE32-E72D297353CC}">
              <c16:uniqueId val="{00000000-F1D9-40A0-AE72-FFAB4AC11EEE}"/>
            </c:ext>
          </c:extLst>
        </c:ser>
        <c:ser>
          <c:idx val="1"/>
          <c:order val="1"/>
          <c:spPr>
            <a:ln w="19050">
              <a:solidFill>
                <a:srgbClr val="00B050">
                  <a:alpha val="75000"/>
                </a:srgbClr>
              </a:solidFill>
              <a:prstDash val="sysDash"/>
            </a:ln>
          </c:spPr>
          <c:marker>
            <c:symbol val="none"/>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Radial'!$G$7:$G$31</c:f>
              <c:numCache>
                <c:formatCode>General</c:formatCode>
                <c:ptCount val="2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numCache>
            </c:numRef>
          </c:val>
          <c:extLst>
            <c:ext xmlns:c16="http://schemas.microsoft.com/office/drawing/2014/chart" uri="{C3380CC4-5D6E-409C-BE32-E72D297353CC}">
              <c16:uniqueId val="{00000001-F1D9-40A0-AE72-FFAB4AC11EEE}"/>
            </c:ext>
          </c:extLst>
        </c:ser>
        <c:ser>
          <c:idx val="2"/>
          <c:order val="2"/>
          <c:spPr>
            <a:ln w="19050">
              <a:solidFill>
                <a:srgbClr val="0070C0">
                  <a:alpha val="75000"/>
                </a:srgbClr>
              </a:solidFill>
              <a:prstDash val="sysDash"/>
            </a:ln>
          </c:spPr>
          <c:marker>
            <c:symbol val="none"/>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Radial'!$H$7:$H$31</c:f>
              <c:numCache>
                <c:formatCode>General</c:formatCode>
                <c:ptCount val="2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numCache>
            </c:numRef>
          </c:val>
          <c:extLst>
            <c:ext xmlns:c16="http://schemas.microsoft.com/office/drawing/2014/chart" uri="{C3380CC4-5D6E-409C-BE32-E72D297353CC}">
              <c16:uniqueId val="{00000002-F1D9-40A0-AE72-FFAB4AC11EEE}"/>
            </c:ext>
          </c:extLst>
        </c:ser>
        <c:ser>
          <c:idx val="3"/>
          <c:order val="3"/>
          <c:spPr>
            <a:ln w="19050">
              <a:solidFill>
                <a:srgbClr val="FFFF00">
                  <a:alpha val="75000"/>
                </a:srgbClr>
              </a:solidFill>
              <a:prstDash val="sysDash"/>
            </a:ln>
          </c:spPr>
          <c:marker>
            <c:symbol val="none"/>
          </c:marker>
          <c:dPt>
            <c:idx val="26"/>
            <c:bubble3D val="0"/>
            <c:spPr>
              <a:ln w="19050">
                <a:solidFill>
                  <a:srgbClr val="FFFF00">
                    <a:alpha val="75000"/>
                  </a:srgbClr>
                </a:solidFill>
                <a:prstDash val="dash"/>
              </a:ln>
            </c:spPr>
            <c:extLst>
              <c:ext xmlns:c16="http://schemas.microsoft.com/office/drawing/2014/chart" uri="{C3380CC4-5D6E-409C-BE32-E72D297353CC}">
                <c16:uniqueId val="{00000004-F1D9-40A0-AE72-FFAB4AC11EEE}"/>
              </c:ext>
            </c:extLst>
          </c:dPt>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Radial'!$I$7:$I$31</c:f>
              <c:numCache>
                <c:formatCode>General</c:formatCode>
                <c:ptCount val="2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numCache>
            </c:numRef>
          </c:val>
          <c:extLst>
            <c:ext xmlns:c16="http://schemas.microsoft.com/office/drawing/2014/chart" uri="{C3380CC4-5D6E-409C-BE32-E72D297353CC}">
              <c16:uniqueId val="{00000005-F1D9-40A0-AE72-FFAB4AC11EEE}"/>
            </c:ext>
          </c:extLst>
        </c:ser>
        <c:ser>
          <c:idx val="5"/>
          <c:order val="4"/>
          <c:tx>
            <c:v>Pós Controle de Qualidade (TC)</c:v>
          </c:tx>
          <c:spPr>
            <a:ln w="50800">
              <a:solidFill>
                <a:schemeClr val="accent6"/>
              </a:solidFill>
            </a:ln>
          </c:spPr>
          <c:marker>
            <c:symbol val="circle"/>
            <c:size val="10"/>
            <c:spPr>
              <a:solidFill>
                <a:schemeClr val="accent6"/>
              </a:solidFill>
              <a:ln>
                <a:solidFill>
                  <a:schemeClr val="accent6">
                    <a:alpha val="90000"/>
                  </a:schemeClr>
                </a:solidFill>
              </a:ln>
            </c:spPr>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Radial'!$S$7:$S$31</c:f>
              <c:numCache>
                <c:formatCode>General</c:formatCode>
                <c:ptCount val="25"/>
                <c:pt idx="0">
                  <c:v>4</c:v>
                </c:pt>
                <c:pt idx="1">
                  <c:v>3</c:v>
                </c:pt>
                <c:pt idx="2">
                  <c:v>3</c:v>
                </c:pt>
                <c:pt idx="3">
                  <c:v>3</c:v>
                </c:pt>
                <c:pt idx="4">
                  <c:v>2</c:v>
                </c:pt>
                <c:pt idx="5">
                  <c:v>3</c:v>
                </c:pt>
                <c:pt idx="6">
                  <c:v>4</c:v>
                </c:pt>
                <c:pt idx="7">
                  <c:v>2</c:v>
                </c:pt>
                <c:pt idx="8">
                  <c:v>1</c:v>
                </c:pt>
                <c:pt idx="9">
                  <c:v>1</c:v>
                </c:pt>
                <c:pt idx="10">
                  <c:v>2</c:v>
                </c:pt>
                <c:pt idx="11">
                  <c:v>1</c:v>
                </c:pt>
                <c:pt idx="12">
                  <c:v>3</c:v>
                </c:pt>
                <c:pt idx="13">
                  <c:v>3</c:v>
                </c:pt>
                <c:pt idx="14">
                  <c:v>3</c:v>
                </c:pt>
                <c:pt idx="15">
                  <c:v>1</c:v>
                </c:pt>
                <c:pt idx="16">
                  <c:v>3</c:v>
                </c:pt>
                <c:pt idx="17">
                  <c:v>3</c:v>
                </c:pt>
                <c:pt idx="18">
                  <c:v>3</c:v>
                </c:pt>
                <c:pt idx="19">
                  <c:v>0</c:v>
                </c:pt>
                <c:pt idx="20">
                  <c:v>1</c:v>
                </c:pt>
                <c:pt idx="21">
                  <c:v>0</c:v>
                </c:pt>
                <c:pt idx="22">
                  <c:v>2</c:v>
                </c:pt>
                <c:pt idx="23">
                  <c:v>1</c:v>
                </c:pt>
                <c:pt idx="24">
                  <c:v>1</c:v>
                </c:pt>
              </c:numCache>
            </c:numRef>
          </c:val>
          <c:extLst>
            <c:ext xmlns:c16="http://schemas.microsoft.com/office/drawing/2014/chart" uri="{C3380CC4-5D6E-409C-BE32-E72D297353CC}">
              <c16:uniqueId val="{00000006-F1D9-40A0-AE72-FFAB4AC11EEE}"/>
            </c:ext>
          </c:extLst>
        </c:ser>
        <c:ser>
          <c:idx val="6"/>
          <c:order val="5"/>
          <c:tx>
            <c:v>Garantia de Qualidade (ATRICON)</c:v>
          </c:tx>
          <c:spPr>
            <a:ln w="50800">
              <a:solidFill>
                <a:schemeClr val="tx1">
                  <a:alpha val="70000"/>
                </a:schemeClr>
              </a:solidFill>
            </a:ln>
          </c:spPr>
          <c:marker>
            <c:symbol val="circle"/>
            <c:size val="7"/>
            <c:spPr>
              <a:solidFill>
                <a:schemeClr val="tx1"/>
              </a:solidFill>
              <a:ln w="44450">
                <a:solidFill>
                  <a:schemeClr val="tx1">
                    <a:alpha val="90000"/>
                  </a:schemeClr>
                </a:solidFill>
              </a:ln>
            </c:spPr>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Radial'!$T$7:$T$31</c:f>
              <c:numCache>
                <c:formatCode>General</c:formatCode>
                <c:ptCount val="25"/>
                <c:pt idx="0">
                  <c:v>4</c:v>
                </c:pt>
                <c:pt idx="1">
                  <c:v>3</c:v>
                </c:pt>
                <c:pt idx="2">
                  <c:v>3</c:v>
                </c:pt>
                <c:pt idx="3">
                  <c:v>3</c:v>
                </c:pt>
                <c:pt idx="4">
                  <c:v>2</c:v>
                </c:pt>
                <c:pt idx="5">
                  <c:v>3</c:v>
                </c:pt>
                <c:pt idx="6">
                  <c:v>4</c:v>
                </c:pt>
                <c:pt idx="7">
                  <c:v>2</c:v>
                </c:pt>
                <c:pt idx="8">
                  <c:v>1</c:v>
                </c:pt>
                <c:pt idx="9">
                  <c:v>1</c:v>
                </c:pt>
                <c:pt idx="10">
                  <c:v>2</c:v>
                </c:pt>
                <c:pt idx="11">
                  <c:v>1</c:v>
                </c:pt>
                <c:pt idx="12">
                  <c:v>3</c:v>
                </c:pt>
                <c:pt idx="13">
                  <c:v>3</c:v>
                </c:pt>
                <c:pt idx="14">
                  <c:v>3</c:v>
                </c:pt>
                <c:pt idx="15">
                  <c:v>1</c:v>
                </c:pt>
                <c:pt idx="16">
                  <c:v>3</c:v>
                </c:pt>
                <c:pt idx="17">
                  <c:v>3</c:v>
                </c:pt>
                <c:pt idx="18">
                  <c:v>3</c:v>
                </c:pt>
                <c:pt idx="19">
                  <c:v>0</c:v>
                </c:pt>
                <c:pt idx="20">
                  <c:v>1</c:v>
                </c:pt>
                <c:pt idx="21">
                  <c:v>0</c:v>
                </c:pt>
                <c:pt idx="22">
                  <c:v>2</c:v>
                </c:pt>
                <c:pt idx="23">
                  <c:v>1</c:v>
                </c:pt>
                <c:pt idx="24">
                  <c:v>1</c:v>
                </c:pt>
              </c:numCache>
            </c:numRef>
          </c:val>
          <c:extLst>
            <c:ext xmlns:c16="http://schemas.microsoft.com/office/drawing/2014/chart" uri="{C3380CC4-5D6E-409C-BE32-E72D297353CC}">
              <c16:uniqueId val="{00000007-F1D9-40A0-AE72-FFAB4AC11EEE}"/>
            </c:ext>
          </c:extLst>
        </c:ser>
        <c:dLbls>
          <c:showLegendKey val="0"/>
          <c:showVal val="0"/>
          <c:showCatName val="0"/>
          <c:showSerName val="0"/>
          <c:showPercent val="0"/>
          <c:showBubbleSize val="0"/>
        </c:dLbls>
        <c:axId val="262307872"/>
        <c:axId val="262308432"/>
      </c:radarChart>
      <c:catAx>
        <c:axId val="262307872"/>
        <c:scaling>
          <c:orientation val="minMax"/>
        </c:scaling>
        <c:delete val="0"/>
        <c:axPos val="b"/>
        <c:majorGridlines>
          <c:spPr>
            <a:ln w="0">
              <a:solidFill>
                <a:srgbClr val="000000"/>
              </a:solidFill>
              <a:prstDash val="dashDot"/>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Arial"/>
                <a:ea typeface="Arial"/>
                <a:cs typeface="Arial"/>
              </a:defRPr>
            </a:pPr>
            <a:endParaRPr lang="pt-BR"/>
          </a:p>
        </c:txPr>
        <c:crossAx val="262308432"/>
        <c:crosses val="autoZero"/>
        <c:auto val="0"/>
        <c:lblAlgn val="ctr"/>
        <c:lblOffset val="100"/>
        <c:noMultiLvlLbl val="0"/>
      </c:catAx>
      <c:valAx>
        <c:axId val="262308432"/>
        <c:scaling>
          <c:orientation val="minMax"/>
          <c:max val="4"/>
        </c:scaling>
        <c:delete val="0"/>
        <c:axPos val="l"/>
        <c:numFmt formatCode="General" sourceLinked="1"/>
        <c:majorTickMark val="cross"/>
        <c:minorTickMark val="none"/>
        <c:tickLblPos val="nextTo"/>
        <c:spPr>
          <a:ln w="0">
            <a:solidFill>
              <a:srgbClr val="000000"/>
            </a:solidFill>
            <a:prstDash val="dashDot"/>
          </a:ln>
        </c:spPr>
        <c:txPr>
          <a:bodyPr rot="0" vert="horz"/>
          <a:lstStyle/>
          <a:p>
            <a:pPr>
              <a:defRPr sz="1000" b="0" i="0" u="none" strike="noStrike" baseline="0">
                <a:solidFill>
                  <a:srgbClr val="000000"/>
                </a:solidFill>
                <a:latin typeface="Arial"/>
                <a:ea typeface="Arial"/>
                <a:cs typeface="Arial"/>
              </a:defRPr>
            </a:pPr>
            <a:endParaRPr lang="pt-BR"/>
          </a:p>
        </c:txPr>
        <c:crossAx val="262307872"/>
        <c:crosses val="autoZero"/>
        <c:crossBetween val="between"/>
        <c:majorUnit val="1"/>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1537066371102439"/>
          <c:y val="0.91086742584001112"/>
          <c:w val="0.7273289665771252"/>
          <c:h val="3.0203320746863622E-2"/>
        </c:manualLayout>
      </c:layout>
      <c:overlay val="0"/>
      <c:txPr>
        <a:bodyPr/>
        <a:lstStyle/>
        <a:p>
          <a:pPr>
            <a:defRPr sz="1400"/>
          </a:pPr>
          <a:endParaRPr lang="pt-BR"/>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50800">
      <a:solidFill>
        <a:schemeClr val="bg1"/>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850393659" l="0.78740157480314954" r="0.78740157480314954" t="0.98425196850393659" header="0.31496062992126039" footer="0.51181102362204722"/>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Resultado Geral (Porcentagens</a:t>
            </a:r>
            <a:r>
              <a:rPr lang="pt-BR" baseline="0"/>
              <a:t> de pontos alcançados dos possíveis)</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BASE!$E$723:$F$723</c:f>
              <c:strCache>
                <c:ptCount val="2"/>
                <c:pt idx="0">
                  <c:v>Pontuação Comissão de Controle de Qualidade
(TC)</c:v>
                </c:pt>
                <c:pt idx="1">
                  <c:v>Pontuação Comissão de Garantia de qualidade
(ATRICON)</c:v>
                </c:pt>
              </c:strCache>
            </c:strRef>
          </c:cat>
          <c:val>
            <c:numRef>
              <c:f>BASE!$E$727:$F$727</c:f>
              <c:numCache>
                <c:formatCode>0.0%</c:formatCode>
                <c:ptCount val="2"/>
                <c:pt idx="0">
                  <c:v>0.53</c:v>
                </c:pt>
                <c:pt idx="1">
                  <c:v>0.53</c:v>
                </c:pt>
              </c:numCache>
            </c:numRef>
          </c:val>
          <c:extLst>
            <c:ext xmlns:c16="http://schemas.microsoft.com/office/drawing/2014/chart" uri="{C3380CC4-5D6E-409C-BE32-E72D297353CC}">
              <c16:uniqueId val="{00000000-783B-4C88-B8FC-BA4703A2863A}"/>
            </c:ext>
          </c:extLst>
        </c:ser>
        <c:dLbls>
          <c:showLegendKey val="0"/>
          <c:showVal val="0"/>
          <c:showCatName val="0"/>
          <c:showSerName val="0"/>
          <c:showPercent val="0"/>
          <c:showBubbleSize val="0"/>
        </c:dLbls>
        <c:gapWidth val="219"/>
        <c:axId val="262311232"/>
        <c:axId val="262311792"/>
      </c:barChart>
      <c:catAx>
        <c:axId val="26231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crossAx val="262311792"/>
        <c:crosses val="autoZero"/>
        <c:auto val="1"/>
        <c:lblAlgn val="ctr"/>
        <c:lblOffset val="100"/>
        <c:noMultiLvlLbl val="0"/>
      </c:catAx>
      <c:valAx>
        <c:axId val="262311792"/>
        <c:scaling>
          <c:orientation val="minMax"/>
          <c:max val="1"/>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62311232"/>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b="1"/>
              <a:t>DEFINIÇÃO DOS NÍVEIS DE DESEMPENHO DO TRIBUNAL DE CONTAS</a:t>
            </a:r>
          </a:p>
          <a:p>
            <a:pPr>
              <a:defRPr b="1"/>
            </a:pPr>
            <a:r>
              <a:rPr lang="pt-BR" b="1"/>
              <a:t> (PONTUAÇÃO)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50902940355019122"/>
          <c:y val="0.11305162461825201"/>
          <c:w val="0.47441679856184588"/>
          <c:h val="0.74384317004622214"/>
        </c:manualLayout>
      </c:layout>
      <c:barChart>
        <c:barDir val="bar"/>
        <c:grouping val="clustered"/>
        <c:varyColors val="0"/>
        <c:ser>
          <c:idx val="0"/>
          <c:order val="0"/>
          <c:tx>
            <c:strRef>
              <c:f>'Resultado Sintético'!$C$7:$D$7</c:f>
              <c:strCache>
                <c:ptCount val="1"/>
                <c:pt idx="0">
                  <c:v>Comissão de Controle de Qualidade (TC)</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 Sintético'!$A$9:$A$14</c:f>
              <c:strCache>
                <c:ptCount val="6"/>
                <c:pt idx="0">
                  <c:v>4 - Nível Gerenciado (de excelência): O Tribunal de Contas esta devidamente estruturado e cumprindo adequadamente a sua missão constitucional</c:v>
                </c:pt>
                <c:pt idx="1">
                  <c:v>3 - Nível Estabelecido: O Tribunal tem uma atuação satisfatória, dispõe de bons mecanismos para a garantia da regular aplicação dos recursos públicos</c:v>
                </c:pt>
                <c:pt idx="2">
                  <c:v>2 - Nível de Desenvolvimento: As práticas avaliadas ainda não são satisfatórias, mas existem indicativos concretos do seu aperfeiçoamento</c:v>
                </c:pt>
                <c:pt idx="3">
                  <c:v>1 - Nível de Base: As práticas avaliadas ainda são insatisfatórias</c:v>
                </c:pt>
                <c:pt idx="4">
                  <c:v>0 - As práticas avaliadas não existem ou não funcionam</c:v>
                </c:pt>
                <c:pt idx="5">
                  <c:v>NÃO AVALIADO</c:v>
                </c:pt>
              </c:strCache>
            </c:strRef>
          </c:cat>
          <c:val>
            <c:numRef>
              <c:f>'Resultado Sintético'!$C$9:$C$14</c:f>
              <c:numCache>
                <c:formatCode>General</c:formatCode>
                <c:ptCount val="6"/>
                <c:pt idx="0">
                  <c:v>2</c:v>
                </c:pt>
                <c:pt idx="1">
                  <c:v>10</c:v>
                </c:pt>
                <c:pt idx="2">
                  <c:v>4</c:v>
                </c:pt>
                <c:pt idx="3">
                  <c:v>7</c:v>
                </c:pt>
                <c:pt idx="4">
                  <c:v>2</c:v>
                </c:pt>
                <c:pt idx="5">
                  <c:v>0</c:v>
                </c:pt>
              </c:numCache>
            </c:numRef>
          </c:val>
          <c:extLst>
            <c:ext xmlns:c16="http://schemas.microsoft.com/office/drawing/2014/chart" uri="{C3380CC4-5D6E-409C-BE32-E72D297353CC}">
              <c16:uniqueId val="{00000000-6047-4863-8A7A-6A1C8D2AC1F9}"/>
            </c:ext>
          </c:extLst>
        </c:ser>
        <c:ser>
          <c:idx val="1"/>
          <c:order val="1"/>
          <c:tx>
            <c:strRef>
              <c:f>'Resultado Sintético'!$E$7:$F$7</c:f>
              <c:strCache>
                <c:ptCount val="1"/>
                <c:pt idx="0">
                  <c:v>Comissão de Garantia de Qualidade (ATRICON)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 Sintético'!$A$9:$A$14</c:f>
              <c:strCache>
                <c:ptCount val="6"/>
                <c:pt idx="0">
                  <c:v>4 - Nível Gerenciado (de excelência): O Tribunal de Contas esta devidamente estruturado e cumprindo adequadamente a sua missão constitucional</c:v>
                </c:pt>
                <c:pt idx="1">
                  <c:v>3 - Nível Estabelecido: O Tribunal tem uma atuação satisfatória, dispõe de bons mecanismos para a garantia da regular aplicação dos recursos públicos</c:v>
                </c:pt>
                <c:pt idx="2">
                  <c:v>2 - Nível de Desenvolvimento: As práticas avaliadas ainda não são satisfatórias, mas existem indicativos concretos do seu aperfeiçoamento</c:v>
                </c:pt>
                <c:pt idx="3">
                  <c:v>1 - Nível de Base: As práticas avaliadas ainda são insatisfatórias</c:v>
                </c:pt>
                <c:pt idx="4">
                  <c:v>0 - As práticas avaliadas não existem ou não funcionam</c:v>
                </c:pt>
                <c:pt idx="5">
                  <c:v>NÃO AVALIADO</c:v>
                </c:pt>
              </c:strCache>
            </c:strRef>
          </c:cat>
          <c:val>
            <c:numRef>
              <c:f>'Resultado Sintético'!$E$9:$E$14</c:f>
              <c:numCache>
                <c:formatCode>General</c:formatCode>
                <c:ptCount val="6"/>
                <c:pt idx="0">
                  <c:v>2</c:v>
                </c:pt>
                <c:pt idx="1">
                  <c:v>10</c:v>
                </c:pt>
                <c:pt idx="2">
                  <c:v>4</c:v>
                </c:pt>
                <c:pt idx="3">
                  <c:v>7</c:v>
                </c:pt>
                <c:pt idx="4">
                  <c:v>2</c:v>
                </c:pt>
                <c:pt idx="5">
                  <c:v>0</c:v>
                </c:pt>
              </c:numCache>
            </c:numRef>
          </c:val>
          <c:extLst>
            <c:ext xmlns:c16="http://schemas.microsoft.com/office/drawing/2014/chart" uri="{C3380CC4-5D6E-409C-BE32-E72D297353CC}">
              <c16:uniqueId val="{00000001-6047-4863-8A7A-6A1C8D2AC1F9}"/>
            </c:ext>
          </c:extLst>
        </c:ser>
        <c:dLbls>
          <c:showLegendKey val="0"/>
          <c:showVal val="0"/>
          <c:showCatName val="0"/>
          <c:showSerName val="0"/>
          <c:showPercent val="0"/>
          <c:showBubbleSize val="0"/>
        </c:dLbls>
        <c:gapWidth val="182"/>
        <c:axId val="262314592"/>
        <c:axId val="262170560"/>
      </c:barChart>
      <c:catAx>
        <c:axId val="262314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262170560"/>
        <c:crosses val="autoZero"/>
        <c:auto val="1"/>
        <c:lblAlgn val="ctr"/>
        <c:lblOffset val="100"/>
        <c:noMultiLvlLbl val="0"/>
      </c:catAx>
      <c:valAx>
        <c:axId val="262170560"/>
        <c:scaling>
          <c:orientation val="minMax"/>
          <c:max val="25"/>
        </c:scaling>
        <c:delete val="1"/>
        <c:axPos val="t"/>
        <c:numFmt formatCode="General" sourceLinked="1"/>
        <c:majorTickMark val="none"/>
        <c:minorTickMark val="none"/>
        <c:tickLblPos val="nextTo"/>
        <c:crossAx val="262314592"/>
        <c:crosses val="autoZero"/>
        <c:crossBetween val="between"/>
        <c:majorUnit val="1"/>
      </c:valAx>
      <c:spPr>
        <a:noFill/>
        <a:ln>
          <a:noFill/>
        </a:ln>
        <a:effectLst/>
      </c:spPr>
    </c:plotArea>
    <c:legend>
      <c:legendPos val="b"/>
      <c:layout>
        <c:manualLayout>
          <c:xMode val="edge"/>
          <c:yMode val="edge"/>
          <c:x val="9.4795656162641254E-3"/>
          <c:y val="0.88184591543612445"/>
          <c:w val="0.96767772446466349"/>
          <c:h val="0.1056345248054867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tx2">
        <a:lumMod val="20000"/>
        <a:lumOff val="80000"/>
        <a:alpha val="75000"/>
      </a:schemeClr>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ile:///\\egito\MMD_QATC%20-%202019\Evid&#234;ncias\Dom&#237;nio%20B\QATC%203\3.3%20Gest&#227;o%20de%20Tecnologia%20da%20Informa&#231;&#227;o%20e%20Comunica&#231;&#227;o\3.3.3\politica%20de%20seguran&#231;a%20da%20inf.pdf" TargetMode="External"/><Relationship Id="rId3" Type="http://schemas.openxmlformats.org/officeDocument/2006/relationships/hyperlink" Target="file:///\\egito\MMD_QATC%20-%202019\Evid&#234;ncias\Dom&#237;nio%20B\QATC%203\3.3%20Gest&#227;o%20de%20Tecnologia%20da%20Informa&#231;&#227;o%20e%20Comunica&#231;&#227;o\3.3.1\agenda%20comite%20gestor.docx" TargetMode="External"/><Relationship Id="rId7" Type="http://schemas.openxmlformats.org/officeDocument/2006/relationships/hyperlink" Target="file:///\\egito\MMD_QATC%20-%202019\Evid&#234;ncias\Dom&#237;nio%20B\QATC%203\3.3%20Gest&#227;o%20de%20Tecnologia%20da%20Informa&#231;&#227;o%20e%20Comunica&#231;&#227;o\3.3.3\Termo%20Encerramento%20-%20Projeto%2042%20Plano%20de%20Seguran&#231;a%20da%20Informa&#231;&#227;o.pdf"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file:///\\egito\MMD_QATC%20-%202019\Evid&#234;ncias\Dom&#237;nio%20B\QATC%203\3.3%20Gest&#227;o%20de%20Tecnologia%20da%20Informa&#231;&#227;o%20e%20Comunica&#231;&#227;o\3.3.2\Planilha%20para%20Investimentos%202018%20atualizada%20-%20sem%20valor.xlsx" TargetMode="External"/><Relationship Id="rId5" Type="http://schemas.openxmlformats.org/officeDocument/2006/relationships/hyperlink" Target="file:///\\egito\MMD_QATC%20-%202019\Evid&#234;ncias\Dom&#237;nio%20B\QATC%203\3.3%20Gest&#227;o%20de%20Tecnologia%20da%20Informa&#231;&#227;o%20e%20Comunica&#231;&#227;o\3.3.2\Planilha%20para%20Investimentos%202018%20(002)%20xlsx.msg" TargetMode="External"/><Relationship Id="rId10" Type="http://schemas.openxmlformats.org/officeDocument/2006/relationships/hyperlink" Target="file:///\\egito\MMD_QATC%20-%202019\Evid&#234;ncias\Dom&#237;nio%20B\QATC%203\3.3%20Gest&#227;o%20de%20Tecnologia%20da%20Informa&#231;&#227;o%20e%20Comunica&#231;&#227;o\3.3.4\normas%20e%20proc.%20de%20TI%2034-2018.pdf" TargetMode="External"/><Relationship Id="rId4" Type="http://schemas.openxmlformats.org/officeDocument/2006/relationships/hyperlink" Target="file:///\\egito\MMD_QATC%20-%202019\Evid&#234;ncias\Dom&#237;nio%20B\QATC%203\3.3%20Gest&#227;o%20de%20Tecnologia%20da%20Informa&#231;&#227;o%20e%20Comunica&#231;&#227;o\3.3.1\comit&#234;%20gestor.pdf" TargetMode="External"/><Relationship Id="rId9" Type="http://schemas.openxmlformats.org/officeDocument/2006/relationships/hyperlink" Target="file:///\\egito\MMD_QATC%20-%202019\Evid&#234;ncias\Dom&#237;nio%20B\QATC%203\3.3%20Gest&#227;o%20de%20Tecnologia%20da%20Informa&#231;&#227;o%20e%20Comunica&#231;&#227;o\3.3.4\Termo%20de%20Compromisso_v6.docx"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62199"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35862199" cy="904875"/>
        </a:xfrm>
        <a:prstGeom prst="rect">
          <a:avLst/>
        </a:prstGeom>
        <a:noFill/>
      </xdr:spPr>
    </xdr:pic>
    <xdr:clientData fLocksWithSheet="0"/>
  </xdr:oneCellAnchor>
  <xdr:twoCellAnchor editAs="oneCell">
    <xdr:from>
      <xdr:col>0</xdr:col>
      <xdr:colOff>0</xdr:colOff>
      <xdr:row>0</xdr:row>
      <xdr:rowOff>0</xdr:rowOff>
    </xdr:from>
    <xdr:to>
      <xdr:col>17</xdr:col>
      <xdr:colOff>713054</xdr:colOff>
      <xdr:row>2</xdr:row>
      <xdr:rowOff>438544</xdr:rowOff>
    </xdr:to>
    <xdr:pic>
      <xdr:nvPicPr>
        <xdr:cNvPr id="1025" name="image1.png">
          <a:extLst>
            <a:ext uri="{FF2B5EF4-FFF2-40B4-BE49-F238E27FC236}">
              <a16:creationId xmlns:a16="http://schemas.microsoft.com/office/drawing/2014/main" id="{00000000-0008-0000-0000-000001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5885151" cy="83774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9525</xdr:colOff>
      <xdr:row>0</xdr:row>
      <xdr:rowOff>0</xdr:rowOff>
    </xdr:from>
    <xdr:to>
      <xdr:col>24</xdr:col>
      <xdr:colOff>533114</xdr:colOff>
      <xdr:row>4</xdr:row>
      <xdr:rowOff>129267</xdr:rowOff>
    </xdr:to>
    <xdr:pic>
      <xdr:nvPicPr>
        <xdr:cNvPr id="1026" name="Picture 2">
          <a:extLst>
            <a:ext uri="{FF2B5EF4-FFF2-40B4-BE49-F238E27FC236}">
              <a16:creationId xmlns:a16="http://schemas.microsoft.com/office/drawing/2014/main" id="{00000000-0008-0000-0000-000002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0"/>
          <a:ext cx="46682025" cy="1190624"/>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7</xdr:col>
      <xdr:colOff>2711824</xdr:colOff>
      <xdr:row>76</xdr:row>
      <xdr:rowOff>22409</xdr:rowOff>
    </xdr:from>
    <xdr:to>
      <xdr:col>8</xdr:col>
      <xdr:colOff>5221942</xdr:colOff>
      <xdr:row>76</xdr:row>
      <xdr:rowOff>582703</xdr:rowOff>
    </xdr:to>
    <xdr:sp macro="" textlink="">
      <xdr:nvSpPr>
        <xdr:cNvPr id="5" name="Retângulo 4">
          <a:hlinkClick xmlns:r="http://schemas.openxmlformats.org/officeDocument/2006/relationships" r:id="rId3"/>
        </xdr:cNvPr>
        <xdr:cNvSpPr/>
      </xdr:nvSpPr>
      <xdr:spPr>
        <a:xfrm>
          <a:off x="16475449" y="34264784"/>
          <a:ext cx="5234268" cy="560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2718547</xdr:colOff>
      <xdr:row>76</xdr:row>
      <xdr:rowOff>589426</xdr:rowOff>
    </xdr:from>
    <xdr:to>
      <xdr:col>8</xdr:col>
      <xdr:colOff>5228665</xdr:colOff>
      <xdr:row>76</xdr:row>
      <xdr:rowOff>1149720</xdr:rowOff>
    </xdr:to>
    <xdr:sp macro="" textlink="">
      <xdr:nvSpPr>
        <xdr:cNvPr id="6" name="Retângulo 5">
          <a:hlinkClick xmlns:r="http://schemas.openxmlformats.org/officeDocument/2006/relationships" r:id="rId4"/>
        </xdr:cNvPr>
        <xdr:cNvSpPr/>
      </xdr:nvSpPr>
      <xdr:spPr>
        <a:xfrm>
          <a:off x="16482172" y="34831801"/>
          <a:ext cx="5234268" cy="560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2714064</xdr:colOff>
      <xdr:row>77</xdr:row>
      <xdr:rowOff>13444</xdr:rowOff>
    </xdr:from>
    <xdr:to>
      <xdr:col>8</xdr:col>
      <xdr:colOff>5224182</xdr:colOff>
      <xdr:row>77</xdr:row>
      <xdr:rowOff>573738</xdr:rowOff>
    </xdr:to>
    <xdr:sp macro="" textlink="">
      <xdr:nvSpPr>
        <xdr:cNvPr id="7" name="Retângulo 6">
          <a:hlinkClick xmlns:r="http://schemas.openxmlformats.org/officeDocument/2006/relationships" r:id="rId5"/>
        </xdr:cNvPr>
        <xdr:cNvSpPr/>
      </xdr:nvSpPr>
      <xdr:spPr>
        <a:xfrm>
          <a:off x="16477689" y="35589319"/>
          <a:ext cx="5234268" cy="560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8965</xdr:colOff>
      <xdr:row>77</xdr:row>
      <xdr:rowOff>580462</xdr:rowOff>
    </xdr:from>
    <xdr:to>
      <xdr:col>8</xdr:col>
      <xdr:colOff>5242112</xdr:colOff>
      <xdr:row>77</xdr:row>
      <xdr:rowOff>1140756</xdr:rowOff>
    </xdr:to>
    <xdr:sp macro="" textlink="">
      <xdr:nvSpPr>
        <xdr:cNvPr id="8" name="Retângulo 7">
          <a:hlinkClick xmlns:r="http://schemas.openxmlformats.org/officeDocument/2006/relationships" r:id="rId6"/>
        </xdr:cNvPr>
        <xdr:cNvSpPr/>
      </xdr:nvSpPr>
      <xdr:spPr>
        <a:xfrm>
          <a:off x="16496740" y="36156337"/>
          <a:ext cx="5233147" cy="560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2716305</xdr:colOff>
      <xdr:row>77</xdr:row>
      <xdr:rowOff>1517274</xdr:rowOff>
    </xdr:from>
    <xdr:to>
      <xdr:col>8</xdr:col>
      <xdr:colOff>5226423</xdr:colOff>
      <xdr:row>78</xdr:row>
      <xdr:rowOff>553568</xdr:rowOff>
    </xdr:to>
    <xdr:sp macro="" textlink="">
      <xdr:nvSpPr>
        <xdr:cNvPr id="9" name="Retângulo 8">
          <a:hlinkClick xmlns:r="http://schemas.openxmlformats.org/officeDocument/2006/relationships" r:id="rId7"/>
        </xdr:cNvPr>
        <xdr:cNvSpPr/>
      </xdr:nvSpPr>
      <xdr:spPr>
        <a:xfrm>
          <a:off x="16479930" y="37093149"/>
          <a:ext cx="5234268" cy="560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22411</xdr:colOff>
      <xdr:row>78</xdr:row>
      <xdr:rowOff>750794</xdr:rowOff>
    </xdr:from>
    <xdr:to>
      <xdr:col>9</xdr:col>
      <xdr:colOff>11205</xdr:colOff>
      <xdr:row>78</xdr:row>
      <xdr:rowOff>1131794</xdr:rowOff>
    </xdr:to>
    <xdr:sp macro="" textlink="">
      <xdr:nvSpPr>
        <xdr:cNvPr id="10" name="Retângulo 9">
          <a:hlinkClick xmlns:r="http://schemas.openxmlformats.org/officeDocument/2006/relationships" r:id="rId8"/>
        </xdr:cNvPr>
        <xdr:cNvSpPr/>
      </xdr:nvSpPr>
      <xdr:spPr>
        <a:xfrm>
          <a:off x="16510186" y="37850669"/>
          <a:ext cx="5237069"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11206</xdr:colOff>
      <xdr:row>79</xdr:row>
      <xdr:rowOff>571500</xdr:rowOff>
    </xdr:from>
    <xdr:to>
      <xdr:col>9</xdr:col>
      <xdr:colOff>0</xdr:colOff>
      <xdr:row>79</xdr:row>
      <xdr:rowOff>1131794</xdr:rowOff>
    </xdr:to>
    <xdr:sp macro="" textlink="">
      <xdr:nvSpPr>
        <xdr:cNvPr id="11" name="Retângulo 10">
          <a:hlinkClick xmlns:r="http://schemas.openxmlformats.org/officeDocument/2006/relationships" r:id="rId9"/>
        </xdr:cNvPr>
        <xdr:cNvSpPr/>
      </xdr:nvSpPr>
      <xdr:spPr>
        <a:xfrm>
          <a:off x="16498981" y="38814375"/>
          <a:ext cx="5237069" cy="560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17929</xdr:colOff>
      <xdr:row>79</xdr:row>
      <xdr:rowOff>33617</xdr:rowOff>
    </xdr:from>
    <xdr:to>
      <xdr:col>9</xdr:col>
      <xdr:colOff>6723</xdr:colOff>
      <xdr:row>79</xdr:row>
      <xdr:rowOff>470647</xdr:rowOff>
    </xdr:to>
    <xdr:sp macro="" textlink="">
      <xdr:nvSpPr>
        <xdr:cNvPr id="12" name="Retângulo 11">
          <a:hlinkClick xmlns:r="http://schemas.openxmlformats.org/officeDocument/2006/relationships" r:id="rId10"/>
        </xdr:cNvPr>
        <xdr:cNvSpPr/>
      </xdr:nvSpPr>
      <xdr:spPr>
        <a:xfrm>
          <a:off x="16505704" y="38276492"/>
          <a:ext cx="5237069" cy="4370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5</xdr:col>
      <xdr:colOff>1652521</xdr:colOff>
      <xdr:row>0</xdr:row>
      <xdr:rowOff>809624</xdr:rowOff>
    </xdr:to>
    <xdr:pic>
      <xdr:nvPicPr>
        <xdr:cNvPr id="2" name="Imagem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626" y="47625"/>
          <a:ext cx="9920220" cy="761999"/>
        </a:xfrm>
        <a:prstGeom prst="rect">
          <a:avLst/>
        </a:prstGeom>
        <a:noFill/>
        <a:ln w="9525">
          <a:noFill/>
          <a:miter lim="800000"/>
          <a:headEnd/>
          <a:tailEnd/>
        </a:ln>
      </xdr:spPr>
    </xdr:pic>
    <xdr:clientData/>
  </xdr:twoCellAnchor>
  <xdr:twoCellAnchor editAs="oneCell">
    <xdr:from>
      <xdr:col>7</xdr:col>
      <xdr:colOff>304800</xdr:colOff>
      <xdr:row>4</xdr:row>
      <xdr:rowOff>38100</xdr:rowOff>
    </xdr:from>
    <xdr:to>
      <xdr:col>16</xdr:col>
      <xdr:colOff>438947</xdr:colOff>
      <xdr:row>29</xdr:row>
      <xdr:rowOff>38100</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6750" y="1609725"/>
          <a:ext cx="5620547" cy="816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37</xdr:row>
      <xdr:rowOff>11905</xdr:rowOff>
    </xdr:from>
    <xdr:to>
      <xdr:col>7</xdr:col>
      <xdr:colOff>178594</xdr:colOff>
      <xdr:row>81</xdr:row>
      <xdr:rowOff>142874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xdr:colOff>
      <xdr:row>0</xdr:row>
      <xdr:rowOff>47626</xdr:rowOff>
    </xdr:from>
    <xdr:to>
      <xdr:col>2</xdr:col>
      <xdr:colOff>7339013</xdr:colOff>
      <xdr:row>0</xdr:row>
      <xdr:rowOff>897255</xdr:rowOff>
    </xdr:to>
    <xdr:pic>
      <xdr:nvPicPr>
        <xdr:cNvPr id="3" name="Imagem 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 y="47626"/>
          <a:ext cx="8521065" cy="8477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19052</xdr:rowOff>
    </xdr:from>
    <xdr:to>
      <xdr:col>5</xdr:col>
      <xdr:colOff>769620</xdr:colOff>
      <xdr:row>0</xdr:row>
      <xdr:rowOff>1011556</xdr:rowOff>
    </xdr:to>
    <xdr:pic>
      <xdr:nvPicPr>
        <xdr:cNvPr id="2" name="Imagem 9">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19052"/>
          <a:ext cx="8719185" cy="1000124"/>
        </a:xfrm>
        <a:prstGeom prst="rect">
          <a:avLst/>
        </a:prstGeom>
        <a:noFill/>
        <a:ln w="9525">
          <a:noFill/>
          <a:miter lim="800000"/>
          <a:headEnd/>
          <a:tailEnd/>
        </a:ln>
      </xdr:spPr>
    </xdr:pic>
    <xdr:clientData/>
  </xdr:twoCellAnchor>
  <xdr:twoCellAnchor>
    <xdr:from>
      <xdr:col>0</xdr:col>
      <xdr:colOff>815340</xdr:colOff>
      <xdr:row>32</xdr:row>
      <xdr:rowOff>281939</xdr:rowOff>
    </xdr:from>
    <xdr:to>
      <xdr:col>5</xdr:col>
      <xdr:colOff>752475</xdr:colOff>
      <xdr:row>65</xdr:row>
      <xdr:rowOff>171449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295274</xdr:colOff>
      <xdr:row>16</xdr:row>
      <xdr:rowOff>9525</xdr:rowOff>
    </xdr:from>
    <xdr:to>
      <xdr:col>5</xdr:col>
      <xdr:colOff>942975</xdr:colOff>
      <xdr:row>26</xdr:row>
      <xdr:rowOff>371475</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Evid&#234;ncias/Dom&#237;nio%20C/QATC%2010/10.3%20Processo%20de%20auditoria%20de%20conformidade/10.3.5" TargetMode="External"/><Relationship Id="rId299" Type="http://schemas.openxmlformats.org/officeDocument/2006/relationships/hyperlink" Target="..\Evid&#234;ncias\Dom&#237;nio%20F\QATC%2023\23.1%20Fiscaliza&#231;&#227;o%20e%20auditoria%20da%20gest&#227;o%20fiscal\23.1.5" TargetMode="External"/><Relationship Id="rId21" Type="http://schemas.openxmlformats.org/officeDocument/2006/relationships/hyperlink" Target="..\Evid&#234;ncias\Dom&#237;nio%20B\QATC%202\2.2%20Corregedoria\2.2.5" TargetMode="External"/><Relationship Id="rId63" Type="http://schemas.openxmlformats.org/officeDocument/2006/relationships/hyperlink" Target="..\Evid&#234;ncias\Dom&#237;nio%20B\QATC%204\4.3%20Ouvidoria\4.3.6\RELAT&#211;RIO%20ANUAL%202018%20OUVIDORIA%20TCEMG.pdf" TargetMode="External"/><Relationship Id="rId159" Type="http://schemas.openxmlformats.org/officeDocument/2006/relationships/hyperlink" Target="..\Evid&#234;ncias\Dom&#237;nio%20C\QATC%2013\13.2%20Processo%20de%20controle%20externo%20concomitante\13.2.3" TargetMode="External"/><Relationship Id="rId170" Type="http://schemas.openxmlformats.org/officeDocument/2006/relationships/hyperlink" Target="..\Evid&#234;ncias\Dom&#237;nio%20C\QATC%2015\15.3%20Processo%20de%20informa&#231;&#245;es%20estrat&#233;gicas\15.3.1" TargetMode="External"/><Relationship Id="rId226" Type="http://schemas.openxmlformats.org/officeDocument/2006/relationships/hyperlink" Target="../Evid&#234;ncias/Dom&#237;nio%20E/QATC%2020/20.2%20Fiscaliza&#231;&#227;o%20or&#231;ament&#225;ria%20e%20financeira%20dos%20recursos%20de%20sa&#250;de/20.2.1" TargetMode="External"/><Relationship Id="rId268" Type="http://schemas.openxmlformats.org/officeDocument/2006/relationships/hyperlink" Target="../Evid&#234;ncias/Dom&#237;nio%20C/QATC%208/8.1%20Processo%20de%20planejamento%20de%20fiscaliza&#231;&#227;o%20e%20auditoria/8.1.2" TargetMode="External"/><Relationship Id="rId32" Type="http://schemas.openxmlformats.org/officeDocument/2006/relationships/hyperlink" Target="..\Evid&#234;ncias\Dom&#237;nio%20B\QATC%203\3.2%20Execu&#231;&#227;o%20e%20monitoramento%20do%20plano%20estrat&#233;gico\3.2.1" TargetMode="External"/><Relationship Id="rId74" Type="http://schemas.openxmlformats.org/officeDocument/2006/relationships/hyperlink" Target="..\Evid&#234;ncias\Dom&#237;nio%20B\QATC%205\5.3%20Gest&#227;o%20processual\5.3.6" TargetMode="External"/><Relationship Id="rId128" Type="http://schemas.openxmlformats.org/officeDocument/2006/relationships/hyperlink" Target="../Evid&#234;ncias/Dom&#237;nio%20C/QATC%2011/11.2%20Normas%20e%20requisitos%20de%20auditoria%20operacional/11.2.2" TargetMode="External"/><Relationship Id="rId5" Type="http://schemas.openxmlformats.org/officeDocument/2006/relationships/hyperlink" Target="..\Evid&#234;ncias\Dom&#237;nio%20A\QATC%2001\1.2%20Ministros%20e%20Conselheiros%20Substitutos\1.2.1" TargetMode="External"/><Relationship Id="rId181" Type="http://schemas.openxmlformats.org/officeDocument/2006/relationships/hyperlink" Target="../Evid&#234;ncias/Dom&#237;nio%20D/QATC%2016/16.2%20Fiscaliza&#231;&#227;o%20e%20auditoria%20das%20licita&#231;&#245;es%20de%20obras%20p&#250;blicas/16.2.2" TargetMode="External"/><Relationship Id="rId237" Type="http://schemas.openxmlformats.org/officeDocument/2006/relationships/hyperlink" Target="../Evid&#234;ncias/Dom&#237;nio%20E/QATC%2021/21.1%20Estrutura%20e%20normas%20gerais/21.1.9" TargetMode="External"/><Relationship Id="rId279" Type="http://schemas.openxmlformats.org/officeDocument/2006/relationships/hyperlink" Target="../Evid&#234;ncias/Dom&#237;nio%20C/QATC%208/8.3%20Planejamento%20das%20auditorias%20operacionais/8.3.1" TargetMode="External"/><Relationship Id="rId43" Type="http://schemas.openxmlformats.org/officeDocument/2006/relationships/hyperlink" Target="https://www.tce.mg.gov.br/" TargetMode="External"/><Relationship Id="rId139" Type="http://schemas.openxmlformats.org/officeDocument/2006/relationships/hyperlink" Target="../Evid&#234;ncias/Dom&#237;nio%20C/QATC%2011/11.3%20Processo%20de%20auditoria%20operacional/11.3.8" TargetMode="External"/><Relationship Id="rId290" Type="http://schemas.openxmlformats.org/officeDocument/2006/relationships/hyperlink" Target="https://transparencia.tce.mg.gov.br/" TargetMode="External"/><Relationship Id="rId304" Type="http://schemas.openxmlformats.org/officeDocument/2006/relationships/hyperlink" Target="..\Evid&#234;ncias\Dom&#237;nio%20F\QATC%2023\23.1%20Fiscaliza&#231;&#227;o%20e%20auditoria%20da%20gest&#227;o%20fiscal\23.1.9" TargetMode="External"/><Relationship Id="rId85" Type="http://schemas.openxmlformats.org/officeDocument/2006/relationships/hyperlink" Target="..\Evid&#234;ncias\Dom&#237;nio%20B\QATC%206\6.3%20Pol&#237;tica%20de%20bem-estar,%20acessibilidade%20e%20clima%20organizacional\6.3.2" TargetMode="External"/><Relationship Id="rId150" Type="http://schemas.openxmlformats.org/officeDocument/2006/relationships/hyperlink" Target="..\Evid&#234;ncias\Dom&#237;nio%20C\QATC%2013\13.1%20Abrang&#234;ncia%20%20do%20controle%20externo%20concomitante\13.1.2" TargetMode="External"/><Relationship Id="rId192" Type="http://schemas.openxmlformats.org/officeDocument/2006/relationships/hyperlink" Target="../Evid&#234;ncias/Dom&#237;nio%20D/QATC%2016/16.4%20Resultados%20da%20fiscaliza&#231;&#227;o%20e%20auditorias%20das%20obras%20p&#250;blicas/16.4.1" TargetMode="External"/><Relationship Id="rId206" Type="http://schemas.openxmlformats.org/officeDocument/2006/relationships/hyperlink" Target="..\Evid&#234;ncias\Dom&#237;nio%20D\QATC%2018\18.3%20Fiscaliza&#231;&#227;o%20e%20auditoria%20da%20gest&#227;o%20de%20mobilidade%20urbana\18.3.3" TargetMode="External"/><Relationship Id="rId248" Type="http://schemas.openxmlformats.org/officeDocument/2006/relationships/hyperlink" Target="../Evid&#234;ncias/Dom&#237;nio%20F/QATC%2023/23.1%20Fiscaliza&#231;&#227;o%20e%20auditoria%20da%20gest&#227;o%20fiscal/23.1.16" TargetMode="External"/><Relationship Id="rId12" Type="http://schemas.openxmlformats.org/officeDocument/2006/relationships/hyperlink" Target="..\Evid&#234;ncias\Dom&#237;nio%20A\QATC%2001\1.2%20Ministros%20e%20Conselheiros%20Substitutos\1.2.6" TargetMode="External"/><Relationship Id="rId108" Type="http://schemas.openxmlformats.org/officeDocument/2006/relationships/hyperlink" Target="..\Evid&#234;ncias\Dom&#237;nio%20C\QATC%209\9.2%20Garantia%20de%20qualidade%20de%20fiscaliza&#231;&#245;es%20e%20auditoria\9.2.1" TargetMode="External"/><Relationship Id="rId315" Type="http://schemas.openxmlformats.org/officeDocument/2006/relationships/hyperlink" Target="../Evid&#234;ncias/Dom&#237;nio%20C/QATC%2015/15.3%20Processo%20de%20informa&#231;&#245;es%20estrat&#233;gicas/15.3.7" TargetMode="External"/><Relationship Id="rId54" Type="http://schemas.openxmlformats.org/officeDocument/2006/relationships/hyperlink" Target="..\Evid&#234;ncias\Dom&#237;nio%20B\QATC%204\4.2%20Comunica&#231;&#227;o\4.2.8" TargetMode="External"/><Relationship Id="rId96" Type="http://schemas.openxmlformats.org/officeDocument/2006/relationships/hyperlink" Target="..\Evid&#234;ncias\Dom&#237;nio%20B\QATC%207\7.2%20Desenvolvimento%20e%20Forma&#231;&#227;o%20de%20profissional\7.2.3" TargetMode="External"/><Relationship Id="rId161" Type="http://schemas.openxmlformats.org/officeDocument/2006/relationships/hyperlink" Target="..\Evid&#234;ncias\Dom&#237;nio%20C\QATC%2014\14.1%20Valor%20e%20benef&#237;cios%20da%20atua&#231;&#227;o%20de%20controle\14.1.1" TargetMode="External"/><Relationship Id="rId217" Type="http://schemas.openxmlformats.org/officeDocument/2006/relationships/hyperlink" Target="..\Evid&#234;ncias\Dom&#237;nio%20E\QATC%2019\19.2%20Fiscaliza&#231;&#227;o%20da%20educa&#231;&#227;o\19.2.6" TargetMode="External"/><Relationship Id="rId259" Type="http://schemas.openxmlformats.org/officeDocument/2006/relationships/hyperlink" Target="../Evid&#234;ncias/Dom&#237;nio%20F/QATC%2025/25.1%20Fiscaliza&#231;&#227;o%20e%20auditoria%20da%20transpar&#234;ncia%20dos%20jurisdicionados/25.1.2" TargetMode="External"/><Relationship Id="rId23" Type="http://schemas.openxmlformats.org/officeDocument/2006/relationships/hyperlink" Target="..\Evid&#234;ncias\Dom&#237;nio%20B\QATC%202\2.3%20Gest&#227;o%20da%20&#233;tica\2.3.4" TargetMode="External"/><Relationship Id="rId119" Type="http://schemas.openxmlformats.org/officeDocument/2006/relationships/hyperlink" Target="../Evid&#234;ncias/Dom&#237;nio%20C/QATC%2010/10.3%20Processo%20de%20auditoria%20de%20conformidade/10.3.8" TargetMode="External"/><Relationship Id="rId270" Type="http://schemas.openxmlformats.org/officeDocument/2006/relationships/hyperlink" Target="../Evid&#234;ncias/Dom&#237;nio%20C/QATC%208/8.1%20Processo%20de%20planejamento%20de%20fiscaliza&#231;&#227;o%20e%20auditoria/8.1.5" TargetMode="External"/><Relationship Id="rId65" Type="http://schemas.openxmlformats.org/officeDocument/2006/relationships/hyperlink" Target="..\Evid&#234;ncias\Dom&#237;nio%20B\QATC%204\4.3%20Ouvidoria\4.3.2" TargetMode="External"/><Relationship Id="rId130" Type="http://schemas.openxmlformats.org/officeDocument/2006/relationships/hyperlink" Target="../Evid&#234;ncias/Dom&#237;nio%20C/QATC%2011/11.2%20Normas%20e%20requisitos%20de%20auditoria%20operacional/11.2.4" TargetMode="External"/><Relationship Id="rId172" Type="http://schemas.openxmlformats.org/officeDocument/2006/relationships/hyperlink" Target="..\Evid&#234;ncias\Dom&#237;nio%20C\QATC%2015\15.3%20Processo%20de%20informa&#231;&#245;es%20estrat&#233;gicas\15.3.4" TargetMode="External"/><Relationship Id="rId228" Type="http://schemas.openxmlformats.org/officeDocument/2006/relationships/hyperlink" Target="..\Evid&#234;ncias\Dom&#237;nio%20E\QATC%2020\20.2%20Fiscaliza&#231;&#227;o%20or&#231;ament&#225;ria%20e%20financeira%20dos%20recursos%20de%20sa&#250;de\20.2.3" TargetMode="External"/><Relationship Id="rId13" Type="http://schemas.openxmlformats.org/officeDocument/2006/relationships/hyperlink" Target="..\Evid&#234;ncias\Dom&#237;nio%20B\QATC%202\2.1%20Alta%20Administra&#231;&#227;o\2.1.1" TargetMode="External"/><Relationship Id="rId109" Type="http://schemas.openxmlformats.org/officeDocument/2006/relationships/hyperlink" Target="../Evid&#234;ncias/Dom&#237;nio%20C/QATC%2010/10.1%20Abrang&#234;ncia%20da%20auditoria%20de%20conformidade/10.1.5" TargetMode="External"/><Relationship Id="rId260" Type="http://schemas.openxmlformats.org/officeDocument/2006/relationships/hyperlink" Target="../Evid&#234;ncias/Dom&#237;nio%20F/QATC%2025/25.1%20Fiscaliza&#231;&#227;o%20e%20auditoria%20da%20transpar&#234;ncia%20dos%20jurisdicionados/25.1.3" TargetMode="External"/><Relationship Id="rId281" Type="http://schemas.openxmlformats.org/officeDocument/2006/relationships/hyperlink" Target="../Evid&#234;ncias/Dom&#237;nio%20C/QATC%208/8.3%20Planejamento%20das%20auditorias%20operacionais/8.3.3" TargetMode="External"/><Relationship Id="rId316" Type="http://schemas.openxmlformats.org/officeDocument/2006/relationships/printerSettings" Target="../printerSettings/printerSettings1.bin"/><Relationship Id="rId34" Type="http://schemas.openxmlformats.org/officeDocument/2006/relationships/hyperlink" Target="..\Evid&#234;ncias\Dom&#237;nio%20B\QATC%203\3.2%20Execu&#231;&#227;o%20e%20monitoramento%20do%20plano%20estrat&#233;gico\3.2.3" TargetMode="External"/><Relationship Id="rId55" Type="http://schemas.openxmlformats.org/officeDocument/2006/relationships/hyperlink" Target="..\Evid&#234;ncias\Dom&#237;nio%20B\QATC%204\4.2%20Comunica&#231;&#227;o\4.2.9" TargetMode="External"/><Relationship Id="rId76" Type="http://schemas.openxmlformats.org/officeDocument/2006/relationships/hyperlink" Target="..\Evid&#234;ncias\Dom&#237;nio%20B\QATC%205\5.2%20Medidas%20para%20racionalizar%20a%20gera&#231;&#227;o%20de%20processos%20(antes%20da%20autua&#231;&#227;o)\5.2.1" TargetMode="External"/><Relationship Id="rId97" Type="http://schemas.openxmlformats.org/officeDocument/2006/relationships/hyperlink" Target="..\Evid&#234;ncias\Dom&#237;nio%20B\QATC%207\7.2%20Desenvolvimento%20e%20Forma&#231;&#227;o%20de%20profissional\7.2.7" TargetMode="External"/><Relationship Id="rId120" Type="http://schemas.openxmlformats.org/officeDocument/2006/relationships/hyperlink" Target="..\Evid&#234;ncias\Dom&#237;nio%20C\QATC%2010\10.3%20Processo%20de%20auditoria%20de%20conformidade\10.3.9" TargetMode="External"/><Relationship Id="rId141" Type="http://schemas.openxmlformats.org/officeDocument/2006/relationships/hyperlink" Target="../Evid&#234;ncias/Dom&#237;nio%20C/QATC%2011/11.3%20Processo%20de%20auditoria%20operacional/11.3.10" TargetMode="External"/><Relationship Id="rId7" Type="http://schemas.openxmlformats.org/officeDocument/2006/relationships/hyperlink" Target="..\Evid&#234;ncias\Dom&#237;nio%20A\QATC%2001\1.2%20Ministros%20e%20Conselheiros%20Substitutos\1.2.3" TargetMode="External"/><Relationship Id="rId162" Type="http://schemas.openxmlformats.org/officeDocument/2006/relationships/hyperlink" Target="../Evid&#234;ncias/Dom&#237;nio%20C/QATC%2014/14.1%20Valor%20e%20benef&#237;cios%20da%20atua&#231;&#227;o%20de%20controle/14.1.2" TargetMode="External"/><Relationship Id="rId183" Type="http://schemas.openxmlformats.org/officeDocument/2006/relationships/hyperlink" Target="..\Evid&#234;ncias\Dom&#237;nio%20D\QATC%2016\16.2%20Fiscaliza&#231;&#227;o%20e%20auditoria%20das%20licita&#231;&#245;es%20de%20obras%20p&#250;blicas\16.2.4" TargetMode="External"/><Relationship Id="rId218" Type="http://schemas.openxmlformats.org/officeDocument/2006/relationships/hyperlink" Target="..\Evid&#234;ncias\Dom&#237;nio%20E\QATC%2019\19.2%20Fiscaliza&#231;&#227;o%20da%20educa&#231;&#227;o\19.2.7" TargetMode="External"/><Relationship Id="rId239" Type="http://schemas.openxmlformats.org/officeDocument/2006/relationships/hyperlink" Target="../Evid&#234;ncias/Dom&#237;nio%20E/QATC%2021/21.2%20Gest&#227;o%20atuarial/21.2.4" TargetMode="External"/><Relationship Id="rId250" Type="http://schemas.openxmlformats.org/officeDocument/2006/relationships/hyperlink" Target="..\Evid&#234;ncias\Dom&#237;nio%20F\QATC%2023\23.1%20Fiscaliza&#231;&#227;o%20e%20auditoria%20da%20gest&#227;o%20fiscal\23.1.20" TargetMode="External"/><Relationship Id="rId271" Type="http://schemas.openxmlformats.org/officeDocument/2006/relationships/hyperlink" Target="..\Evid&#234;ncias\Dom&#237;nio%20C\QATC%208\8.1%20Processo%20de%20planejamento%20de%20fiscaliza&#231;&#227;o%20e%20auditoria\8.1.6" TargetMode="External"/><Relationship Id="rId292" Type="http://schemas.openxmlformats.org/officeDocument/2006/relationships/hyperlink" Target="..\Evid&#234;ncias\Dom&#237;nio%20C\QATC%2014\14.3%20Abrang&#234;ncia%20do%20acompanhamento%20da%20aplica&#231;&#227;o%20de%20multas,%20d&#233;bitos,%20determina&#231;&#245;es%20e%20recomenda&#231;&#245;es\14.3.3" TargetMode="External"/><Relationship Id="rId306" Type="http://schemas.openxmlformats.org/officeDocument/2006/relationships/hyperlink" Target="..\Evid&#234;ncias\Dom&#237;nio%20F\QATC%2023\23.1%20Fiscaliza&#231;&#227;o%20e%20auditoria%20da%20gest&#227;o%20fiscal\23.1.11" TargetMode="External"/><Relationship Id="rId24" Type="http://schemas.openxmlformats.org/officeDocument/2006/relationships/hyperlink" Target="..\Evid&#234;ncias\Dom&#237;nio%20B\QATC%202\2.3%20Gest&#227;o%20da%20&#233;tica\2.3.5" TargetMode="External"/><Relationship Id="rId45" Type="http://schemas.openxmlformats.org/officeDocument/2006/relationships/hyperlink" Target="https://transparencia.tce.mg.gov.br/" TargetMode="External"/><Relationship Id="rId66" Type="http://schemas.openxmlformats.org/officeDocument/2006/relationships/hyperlink" Target="..\Evid&#234;ncias\Dom&#237;nio%20B\QATC%204\4.3%20Ouvidoria\4.3.1" TargetMode="External"/><Relationship Id="rId87" Type="http://schemas.openxmlformats.org/officeDocument/2006/relationships/hyperlink" Target="..\Evid&#234;ncias\Dom&#237;nio%20B\QATC%206\6.3%20Pol&#237;tica%20de%20bem-estar,%20acessibilidade%20e%20clima%20organizacional\6.3.4" TargetMode="External"/><Relationship Id="rId110" Type="http://schemas.openxmlformats.org/officeDocument/2006/relationships/hyperlink" Target="../Evid&#234;ncias/Dom&#237;nio%20C/QATC%2010/10.2%20Normas%20e%20requisitos%20de%20auditoria%20de%20conformidade/10.2.1" TargetMode="External"/><Relationship Id="rId131" Type="http://schemas.openxmlformats.org/officeDocument/2006/relationships/hyperlink" Target="../Evid&#234;ncias/Dom&#237;nio%20C/QATC%2011/11.2%20Normas%20e%20requisitos%20de%20auditoria%20operacional/11.2.5" TargetMode="External"/><Relationship Id="rId152" Type="http://schemas.openxmlformats.org/officeDocument/2006/relationships/hyperlink" Target="../Evid&#234;ncias/Dom&#237;nio%20C/QATC%2013/13.1%20Abrang&#234;ncia%20%20do%20controle%20externo%20concomitante/13.1.5" TargetMode="External"/><Relationship Id="rId173" Type="http://schemas.openxmlformats.org/officeDocument/2006/relationships/hyperlink" Target="..\Evid&#234;ncias\Dom&#237;nio%20C\QATC%2015\15.3%20Processo%20de%20informa&#231;&#245;es%20estrat&#233;gicas\15.3.5" TargetMode="External"/><Relationship Id="rId194" Type="http://schemas.openxmlformats.org/officeDocument/2006/relationships/hyperlink" Target="../Evid&#234;ncias/Dom&#237;nio%20D/QATC%2016/16.4%20Resultados%20da%20fiscaliza&#231;&#227;o%20e%20auditorias%20das%20obras%20p&#250;blicas/16.4.3" TargetMode="External"/><Relationship Id="rId208" Type="http://schemas.openxmlformats.org/officeDocument/2006/relationships/hyperlink" Target="../Evid&#234;ncias/Dom&#237;nio%20D/QATC%2018/18.3%20Fiscaliza&#231;&#227;o%20e%20auditoria%20da%20gest&#227;o%20de%20mobilidade%20urbana/18.3.5" TargetMode="External"/><Relationship Id="rId229" Type="http://schemas.openxmlformats.org/officeDocument/2006/relationships/hyperlink" Target="../Evid&#234;ncias/Dom&#237;nio%20E/QATC%2020/20.2%20Fiscaliza&#231;&#227;o%20or&#231;ament&#225;ria%20e%20financeira%20dos%20recursos%20de%20sa&#250;de/20.2.4" TargetMode="External"/><Relationship Id="rId240" Type="http://schemas.openxmlformats.org/officeDocument/2006/relationships/hyperlink" Target="..\Evid&#234;ncias\Dom&#237;nio%20E\QATC%2021\21.4%20Aplica&#231;&#245;es%20financeiras\21.4.1" TargetMode="External"/><Relationship Id="rId261" Type="http://schemas.openxmlformats.org/officeDocument/2006/relationships/hyperlink" Target="../Evid&#234;ncias/Dom&#237;nio%20F/QATC%2025/25.1%20Fiscaliza&#231;&#227;o%20e%20auditoria%20da%20transpar&#234;ncia%20dos%20jurisdicionados/25.1.4" TargetMode="External"/><Relationship Id="rId14" Type="http://schemas.openxmlformats.org/officeDocument/2006/relationships/hyperlink" Target="..\Evid&#234;ncias\Dom&#237;nio%20B\QATC%202\2.1%20Alta%20Administra&#231;&#227;o\2.1.2" TargetMode="External"/><Relationship Id="rId35" Type="http://schemas.openxmlformats.org/officeDocument/2006/relationships/hyperlink" Target="..\Evid&#234;ncias\Dom&#237;nio%20B\QATC%203\3.2%20Execu&#231;&#227;o%20e%20monitoramento%20do%20plano%20estrat&#233;gico\3.2.4" TargetMode="External"/><Relationship Id="rId56" Type="http://schemas.openxmlformats.org/officeDocument/2006/relationships/hyperlink" Target="..\Evid&#234;ncias\Dom&#237;nio%20B\QATC%204\4.2%20Comunica&#231;&#227;o\4.2.10" TargetMode="External"/><Relationship Id="rId77" Type="http://schemas.openxmlformats.org/officeDocument/2006/relationships/hyperlink" Target="..\Evid&#234;ncias\Dom&#237;nio%20B\QATC%205\5.2%20Medidas%20para%20racionalizar%20a%20gera&#231;&#227;o%20de%20processos%20(antes%20da%20autua&#231;&#227;o)\5.2.2" TargetMode="External"/><Relationship Id="rId100" Type="http://schemas.openxmlformats.org/officeDocument/2006/relationships/hyperlink" Target="..\Evid&#234;ncias\Dom&#237;nio%20B\QATC%207\7.3%20Escola%20de%20Contas\7.3.2" TargetMode="External"/><Relationship Id="rId282" Type="http://schemas.openxmlformats.org/officeDocument/2006/relationships/hyperlink" Target="../Evid&#234;ncias/Dom&#237;nio%20C/QATC%208/8.3%20Planejamento%20das%20auditorias%20operacionais/8.3.4" TargetMode="External"/><Relationship Id="rId317" Type="http://schemas.openxmlformats.org/officeDocument/2006/relationships/drawing" Target="../drawings/drawing1.xml"/><Relationship Id="rId8" Type="http://schemas.openxmlformats.org/officeDocument/2006/relationships/hyperlink" Target="..\Evid&#234;ncias\Dom&#237;nio%20A\QATC%2001\1.3%20Minist&#233;rio%20P&#250;blico%20de%20Contas\1.3.1" TargetMode="External"/><Relationship Id="rId98" Type="http://schemas.openxmlformats.org/officeDocument/2006/relationships/hyperlink" Target="..\Evid&#234;ncias\Dom&#237;nio%20B\QATC%207\7.2%20Desenvolvimento%20e%20Forma&#231;&#227;o%20de%20profissional\7.2.8" TargetMode="External"/><Relationship Id="rId121" Type="http://schemas.openxmlformats.org/officeDocument/2006/relationships/hyperlink" Target="../Evid&#234;ncias/Dom&#237;nio%20C/QATC%2010/10.3%20Processo%20de%20auditoria%20de%20conformidade/10.3.10" TargetMode="External"/><Relationship Id="rId142" Type="http://schemas.openxmlformats.org/officeDocument/2006/relationships/hyperlink" Target="../Evid&#234;ncias/Dom&#237;nio%20C/QATC%2011/11.3%20Processo%20de%20auditoria%20operacional/11.3.11" TargetMode="External"/><Relationship Id="rId163" Type="http://schemas.openxmlformats.org/officeDocument/2006/relationships/hyperlink" Target="../Evid&#234;ncias/Dom&#237;nio%20C/QATC%2014/14.1%20Valor%20e%20benef&#237;cios%20da%20atua&#231;&#227;o%20de%20controle/14.1.3" TargetMode="External"/><Relationship Id="rId184" Type="http://schemas.openxmlformats.org/officeDocument/2006/relationships/hyperlink" Target="../Evid&#234;ncias/Dom&#237;nio%20D/QATC%2016/16.2%20Fiscaliza&#231;&#227;o%20e%20auditoria%20das%20licita&#231;&#245;es%20de%20obras%20p&#250;blicas/16.2.5" TargetMode="External"/><Relationship Id="rId219" Type="http://schemas.openxmlformats.org/officeDocument/2006/relationships/hyperlink" Target="..\Evid&#234;ncias\Dom&#237;nio%20E\QATC%2019\19.3%20Fiscaliza&#231;&#227;o%20dos%20planos%20de%20educa&#231;&#227;o\19.3.2" TargetMode="External"/><Relationship Id="rId230" Type="http://schemas.openxmlformats.org/officeDocument/2006/relationships/hyperlink" Target="..\Evid&#234;ncias\Dom&#237;nio%20E\QATC%2020\20.4%20Controle%20concomitante%20e%20resultados%20das%20a&#231;&#245;es%20de%20fiscaliza&#231;&#227;o%20da%20sa&#250;de\20.4.2" TargetMode="External"/><Relationship Id="rId251" Type="http://schemas.openxmlformats.org/officeDocument/2006/relationships/hyperlink" Target="..\Evid&#234;ncias\Dom&#237;nio%20F\QATC%2023\23.2%20Fiscaliza&#231;&#227;o%20e%20auditoria%20da%20receita%20e%20da%20ren&#250;ncia%20de%20receita\23.2.1" TargetMode="External"/><Relationship Id="rId25" Type="http://schemas.openxmlformats.org/officeDocument/2006/relationships/hyperlink" Target="..\Evid&#234;ncias\Dom&#237;nio%20B\QATC%202\2.3%20Gest&#227;o%20da%20&#233;tica\2.3.6" TargetMode="External"/><Relationship Id="rId46" Type="http://schemas.openxmlformats.org/officeDocument/2006/relationships/hyperlink" Target="https://transparencia.tce.mg.gov.br/" TargetMode="External"/><Relationship Id="rId67" Type="http://schemas.openxmlformats.org/officeDocument/2006/relationships/hyperlink" Target="..\Evid&#234;ncias\Dom&#237;nio%20B\QATC%204\4.4%20Controle%20Interno\4.4.1" TargetMode="External"/><Relationship Id="rId272" Type="http://schemas.openxmlformats.org/officeDocument/2006/relationships/hyperlink" Target="../Evid&#234;ncias/Dom&#237;nio%20C/QATC%208/8.2%20Planejamento%20das%20auditorias%20de%20conformidade/8.2.1" TargetMode="External"/><Relationship Id="rId293" Type="http://schemas.openxmlformats.org/officeDocument/2006/relationships/hyperlink" Target="..\Evid&#234;ncias\Dom&#237;nio%20C\QATC%2014\14.2%20Abrang&#234;ncia%20do%20acompanhamento%20das%20decis&#245;es\14.2.3" TargetMode="External"/><Relationship Id="rId307" Type="http://schemas.openxmlformats.org/officeDocument/2006/relationships/hyperlink" Target="..\Evid&#234;ncias\Dom&#237;nio%20F\QATC%2023\23.1%20Fiscaliza&#231;&#227;o%20e%20auditoria%20da%20gest&#227;o%20fiscal\23.1.13" TargetMode="External"/><Relationship Id="rId88" Type="http://schemas.openxmlformats.org/officeDocument/2006/relationships/hyperlink" Target="..\Evid&#234;ncias\Dom&#237;nio%20B\QATC%207\7.1%20Gest&#227;o%20de%20compet&#234;ncias%20e%20lideran&#231;a\7.1.1" TargetMode="External"/><Relationship Id="rId111" Type="http://schemas.openxmlformats.org/officeDocument/2006/relationships/hyperlink" Target="..\Evid&#234;ncias\Dom&#237;nio%20C\QATC%2010\10.2%20Normas%20e%20requisitos%20de%20auditoria%20de%20conformidade\10.2.2" TargetMode="External"/><Relationship Id="rId132" Type="http://schemas.openxmlformats.org/officeDocument/2006/relationships/hyperlink" Target="../Evid&#234;ncias/Dom&#237;nio%20C/QATC%2011/11.3%20Processo%20de%20auditoria%20operacional/11.3.1" TargetMode="External"/><Relationship Id="rId153" Type="http://schemas.openxmlformats.org/officeDocument/2006/relationships/hyperlink" Target="../Evid&#234;ncias/Dom&#237;nio%20C/QATC%2013/13.1%20Abrang&#234;ncia%20%20do%20controle%20externo%20concomitante/13.1.7" TargetMode="External"/><Relationship Id="rId174" Type="http://schemas.openxmlformats.org/officeDocument/2006/relationships/hyperlink" Target="..\Evid&#234;ncias\Dom&#237;nio%20C\QATC%2015\15.3%20Processo%20de%20informa&#231;&#245;es%20estrat&#233;gicas\15.3.6" TargetMode="External"/><Relationship Id="rId195" Type="http://schemas.openxmlformats.org/officeDocument/2006/relationships/hyperlink" Target="..\Evid&#234;ncias\Dom&#237;nio%20D\QATC%2018\18.1%20Fiscaliza&#231;&#227;o%20e%20auditoria%20da%20gest&#227;o%20de%20res&#237;duos%20s&#243;lidos\18.1.1" TargetMode="External"/><Relationship Id="rId209" Type="http://schemas.openxmlformats.org/officeDocument/2006/relationships/hyperlink" Target="../Evid&#234;ncias/Dom&#237;nio%20D/QATC%2018/18.3%20Fiscaliza&#231;&#227;o%20e%20auditoria%20da%20gest&#227;o%20de%20mobilidade%20urbana/18.3.6" TargetMode="External"/><Relationship Id="rId220" Type="http://schemas.openxmlformats.org/officeDocument/2006/relationships/hyperlink" Target="../Evid&#234;ncias/Dom&#237;nio%20E/QATC%2019/19.4%20Publica&#231;&#227;o%20e%20dissemina&#231;&#227;o%20das%20a&#231;&#245;es%20de%20controle%20na%20educa&#231;&#227;o/19.4.1" TargetMode="External"/><Relationship Id="rId241" Type="http://schemas.openxmlformats.org/officeDocument/2006/relationships/hyperlink" Target="../Evid&#234;ncias/Dom&#237;nio%20E/QATC%2021/21.4%20Aplica&#231;&#245;es%20financeiras/21.4.2" TargetMode="External"/><Relationship Id="rId15" Type="http://schemas.openxmlformats.org/officeDocument/2006/relationships/hyperlink" Target="..\Evid&#234;ncias\Dom&#237;nio%20B\QATC%202\2.1%20Alta%20Administra&#231;&#227;o\2.1.5" TargetMode="External"/><Relationship Id="rId36" Type="http://schemas.openxmlformats.org/officeDocument/2006/relationships/hyperlink" Target="..\Evid&#234;ncias\Dom&#237;nio%20B\QATC%203\3.2%20Execu&#231;&#227;o%20e%20monitoramento%20do%20plano%20estrat&#233;gico\3.2.6" TargetMode="External"/><Relationship Id="rId57" Type="http://schemas.openxmlformats.org/officeDocument/2006/relationships/hyperlink" Target="..\Evid&#234;ncias\Dom&#237;nio%20B\QATC%204\4.2%20Comunica&#231;&#227;o\4.2.11" TargetMode="External"/><Relationship Id="rId262" Type="http://schemas.openxmlformats.org/officeDocument/2006/relationships/hyperlink" Target="../Evid&#234;ncias/Dom&#237;nio%20F/QATC%2025/25.1%20Fiscaliza&#231;&#227;o%20e%20auditoria%20da%20transpar&#234;ncia%20dos%20jurisdicionados/25.1.5" TargetMode="External"/><Relationship Id="rId283" Type="http://schemas.openxmlformats.org/officeDocument/2006/relationships/hyperlink" Target="../Evid&#234;ncias/Dom&#237;nio%20C/QATC%208/8.3%20Planejamento%20das%20auditorias%20operacionais/8.3.5" TargetMode="External"/><Relationship Id="rId78" Type="http://schemas.openxmlformats.org/officeDocument/2006/relationships/hyperlink" Target="..\Evid&#234;ncias\Dom&#237;nio%20B\QATC%205\5.2%20Medidas%20para%20racionalizar%20a%20gera&#231;&#227;o%20de%20processos%20(antes%20da%20autua&#231;&#227;o)\5.2.4" TargetMode="External"/><Relationship Id="rId99" Type="http://schemas.openxmlformats.org/officeDocument/2006/relationships/hyperlink" Target="..\Evid&#234;ncias\Dom&#237;nio%20B\QATC%207\7.3%20Escola%20de%20Contas\7.3.1" TargetMode="External"/><Relationship Id="rId101" Type="http://schemas.openxmlformats.org/officeDocument/2006/relationships/hyperlink" Target="..\Evid&#234;ncias\Dom&#237;nio%20B\QATC%207\7.3%20Escola%20de%20Contas\7.3.3" TargetMode="External"/><Relationship Id="rId122" Type="http://schemas.openxmlformats.org/officeDocument/2006/relationships/hyperlink" Target="../Evid&#234;ncias/Dom&#237;nio%20C/QATC%2010/10.3%20Processo%20de%20auditoria%20de%20conformidade/10.3.11" TargetMode="External"/><Relationship Id="rId143" Type="http://schemas.openxmlformats.org/officeDocument/2006/relationships/hyperlink" Target="../Evid&#234;ncias/Dom&#237;nio%20C/QATC%2011/11.3%20Processo%20de%20auditoria%20operacional/11.3.12" TargetMode="External"/><Relationship Id="rId164" Type="http://schemas.openxmlformats.org/officeDocument/2006/relationships/hyperlink" Target="..\Evid&#234;ncias\Dom&#237;nio%20C\QATC%2015\15.1%20Marco%20legal%20da%20unidade%20de%20informa&#231;&#245;es%20estrat&#233;gicas\15.1.1" TargetMode="External"/><Relationship Id="rId185" Type="http://schemas.openxmlformats.org/officeDocument/2006/relationships/hyperlink" Target="../Evid&#234;ncias/Dom&#237;nio%20D/QATC%2016/16.3%20Fiscaliza&#231;&#227;o%20e%20auditoria%20de%20execu&#231;&#227;o%20de%20obras%20p&#250;blicas/16.3.1" TargetMode="External"/><Relationship Id="rId9" Type="http://schemas.openxmlformats.org/officeDocument/2006/relationships/hyperlink" Target="..\Evid&#234;ncias\Dom&#237;nio%20A\QATC%2001\1.3%20Minist&#233;rio%20P&#250;blico%20de%20Contas\1.3.2" TargetMode="External"/><Relationship Id="rId210" Type="http://schemas.openxmlformats.org/officeDocument/2006/relationships/hyperlink" Target="..\Evid&#234;ncias\Dom&#237;nio%20D\QATC%2018\18.3%20Fiscaliza&#231;&#227;o%20e%20auditoria%20da%20gest&#227;o%20de%20mobilidade%20urbana\18.3.7" TargetMode="External"/><Relationship Id="rId26" Type="http://schemas.openxmlformats.org/officeDocument/2006/relationships/hyperlink" Target="..\Evid&#234;ncias\Dom&#237;nio%20B\QATC%202\2.3%20Gest&#227;o%20da%20&#233;tica\2.3.7" TargetMode="External"/><Relationship Id="rId231" Type="http://schemas.openxmlformats.org/officeDocument/2006/relationships/hyperlink" Target="..\Evid&#234;ncias\Dom&#237;nio%20E\QATC%2020\20.4%20Controle%20concomitante%20e%20resultados%20das%20a&#231;&#245;es%20de%20fiscaliza&#231;&#227;o%20da%20sa&#250;de\20.4.3" TargetMode="External"/><Relationship Id="rId252" Type="http://schemas.openxmlformats.org/officeDocument/2006/relationships/hyperlink" Target="..\Evid&#234;ncias\Dom&#237;nio%20F\QATC%2023\23.2%20Fiscaliza&#231;&#227;o%20e%20auditoria%20da%20receita%20e%20da%20ren&#250;ncia%20de%20receita\23.2.2" TargetMode="External"/><Relationship Id="rId273" Type="http://schemas.openxmlformats.org/officeDocument/2006/relationships/hyperlink" Target="../Evid&#234;ncias/Dom&#237;nio%20C/QATC%208/8.2%20Planejamento%20das%20auditorias%20de%20conformidade/8.2.2" TargetMode="External"/><Relationship Id="rId294" Type="http://schemas.openxmlformats.org/officeDocument/2006/relationships/hyperlink" Target="..\Evid&#234;ncias\Dom&#237;nio%20C\QATC%2014\14.3%20Abrang&#234;ncia%20do%20acompanhamento%20da%20aplica&#231;&#227;o%20de%20multas,%20d&#233;bitos,%20determina&#231;&#245;es%20e%20recomenda&#231;&#245;es\14.3.2" TargetMode="External"/><Relationship Id="rId308" Type="http://schemas.openxmlformats.org/officeDocument/2006/relationships/hyperlink" Target="..\Evid&#234;ncias\Dom&#237;nio%20B\QATC%206\6.1%20Pol&#237;tica%20e%20estrat&#233;gia%20de%20gest&#227;o%20de%20pessoas\6.1.1" TargetMode="External"/><Relationship Id="rId47" Type="http://schemas.openxmlformats.org/officeDocument/2006/relationships/hyperlink" Target="..\Evid&#234;ncias\Dom&#237;nio%20B\QATC%204\4.2%20Comunica&#231;&#227;o\4.2.1" TargetMode="External"/><Relationship Id="rId68" Type="http://schemas.openxmlformats.org/officeDocument/2006/relationships/hyperlink" Target="..\Evid&#234;ncias\Dom&#237;nio%20B\QATC%204\4.4%20Controle%20Interno\4.4.2" TargetMode="External"/><Relationship Id="rId89" Type="http://schemas.openxmlformats.org/officeDocument/2006/relationships/hyperlink" Target="..\Evid&#234;ncias\Dom&#237;nio%20B\QATC%207\7.1%20Gest&#227;o%20de%20compet&#234;ncias%20e%20lideran&#231;a\7.1.2" TargetMode="External"/><Relationship Id="rId112" Type="http://schemas.openxmlformats.org/officeDocument/2006/relationships/hyperlink" Target="../Evid&#234;ncias/Dom&#237;nio%20C/QATC%2010/10.2%20Normas%20e%20requisitos%20de%20auditoria%20de%20conformidade/10.2.4" TargetMode="External"/><Relationship Id="rId133" Type="http://schemas.openxmlformats.org/officeDocument/2006/relationships/hyperlink" Target="../Evid&#234;ncias/Dom&#237;nio%20C/QATC%2011/11.3%20Processo%20de%20auditoria%20operacional/11.3.2" TargetMode="External"/><Relationship Id="rId154" Type="http://schemas.openxmlformats.org/officeDocument/2006/relationships/hyperlink" Target="../Evid&#234;ncias/Dom&#237;nio%20C/QATC%2013/13.1%20Abrang&#234;ncia%20%20do%20controle%20externo%20concomitante/13.1.6" TargetMode="External"/><Relationship Id="rId175" Type="http://schemas.openxmlformats.org/officeDocument/2006/relationships/hyperlink" Target="..\Evid&#234;ncias\Dom&#237;nio%20C\QATC%2015\15.3%20Processo%20de%20informa&#231;&#245;es%20estrat&#233;gicas\15.3.8" TargetMode="External"/><Relationship Id="rId196" Type="http://schemas.openxmlformats.org/officeDocument/2006/relationships/hyperlink" Target="../Evid&#234;ncias/Dom&#237;nio%20D/QATC%2018/18.1%20Fiscaliza&#231;&#227;o%20e%20auditoria%20da%20gest&#227;o%20de%20res&#237;duos%20s&#243;lidos/18.1.2" TargetMode="External"/><Relationship Id="rId200" Type="http://schemas.openxmlformats.org/officeDocument/2006/relationships/hyperlink" Target="../Evid&#234;ncias/Dom&#237;nio%20D/QATC%2018/18.1%20Fiscaliza&#231;&#227;o%20e%20auditoria%20da%20gest&#227;o%20de%20res&#237;duos%20s&#243;lidos/18.1.6" TargetMode="External"/><Relationship Id="rId16" Type="http://schemas.openxmlformats.org/officeDocument/2006/relationships/hyperlink" Target="..\Evid&#234;ncias\Dom&#237;nio%20B\QATC%202\2.1%20Alta%20Administra&#231;&#227;o\2.1.6" TargetMode="External"/><Relationship Id="rId221" Type="http://schemas.openxmlformats.org/officeDocument/2006/relationships/hyperlink" Target="..\Evid&#234;ncias\Dom&#237;nio%20E\QATC%2019\19.4%20Publica&#231;&#227;o%20e%20dissemina&#231;&#227;o%20das%20a&#231;&#245;es%20de%20controle%20na%20educa&#231;&#227;o\19.4.2" TargetMode="External"/><Relationship Id="rId242" Type="http://schemas.openxmlformats.org/officeDocument/2006/relationships/hyperlink" Target="../Evid&#234;ncias/Dom&#237;nio%20E/QATC%2021/21.4%20Aplica&#231;&#245;es%20financeiras/21.4.3" TargetMode="External"/><Relationship Id="rId263" Type="http://schemas.openxmlformats.org/officeDocument/2006/relationships/hyperlink" Target="..\Evid&#234;ncias\Dom&#237;nio%20C\QATC%2015\15.4%20Resultados%20de%20informa&#231;&#245;es%20estrat&#233;gicas\15.4.1" TargetMode="External"/><Relationship Id="rId284" Type="http://schemas.openxmlformats.org/officeDocument/2006/relationships/hyperlink" Target="../Evid&#234;ncias/Dom&#237;nio%20C/QATC%208/8.3%20Planejamento%20das%20auditorias%20operacionais/8.3.6" TargetMode="External"/><Relationship Id="rId37" Type="http://schemas.openxmlformats.org/officeDocument/2006/relationships/hyperlink" Target="..\Evid&#234;ncias\Dom&#237;nio%20B\QATC%203\3.2%20Execu&#231;&#227;o%20e%20monitoramento%20do%20plano%20estrat&#233;gico\3.2.7" TargetMode="External"/><Relationship Id="rId58" Type="http://schemas.openxmlformats.org/officeDocument/2006/relationships/hyperlink" Target="..\Evid&#234;ncias\Dom&#237;nio%20B\QATC%204\4.2%20Comunica&#231;&#227;o\4.2.12" TargetMode="External"/><Relationship Id="rId79" Type="http://schemas.openxmlformats.org/officeDocument/2006/relationships/hyperlink" Target="..\Evid&#234;ncias\Dom&#237;nio%20B\QATC%206\6.2%20Gest&#227;o%20de%20carreira\6.2.1" TargetMode="External"/><Relationship Id="rId102" Type="http://schemas.openxmlformats.org/officeDocument/2006/relationships/hyperlink" Target="..\Evid&#234;ncias\Dom&#237;nio%20B\QATC%207\7.3%20Escola%20de%20Contas\7.3.4" TargetMode="External"/><Relationship Id="rId123" Type="http://schemas.openxmlformats.org/officeDocument/2006/relationships/hyperlink" Target="..\Evid&#234;ncias\Dom&#237;nio%20C\QATC%2010\10.4%20Aprecia&#231;&#227;o%20da%20auditoria%20de%20conformidade\10.4.5" TargetMode="External"/><Relationship Id="rId144" Type="http://schemas.openxmlformats.org/officeDocument/2006/relationships/hyperlink" Target="../Evid&#234;ncias/Dom&#237;nio%20C/QATC%2011/11.4%20Aprecia&#231;&#227;o%20da%20auditoria%20operacional/11.4.3" TargetMode="External"/><Relationship Id="rId90" Type="http://schemas.openxmlformats.org/officeDocument/2006/relationships/hyperlink" Target="..\Evid&#234;ncias\Dom&#237;nio%20B\QATC%207\7.1%20Gest&#227;o%20de%20compet&#234;ncias%20e%20lideran&#231;a\7.1.6" TargetMode="External"/><Relationship Id="rId165" Type="http://schemas.openxmlformats.org/officeDocument/2006/relationships/hyperlink" Target="..\Evid&#234;ncias\Dom&#237;nio%20C\QATC%2015\15.1%20Marco%20legal%20da%20unidade%20de%20informa&#231;&#245;es%20estrat&#233;gicas\15.1.2" TargetMode="External"/><Relationship Id="rId186" Type="http://schemas.openxmlformats.org/officeDocument/2006/relationships/hyperlink" Target="../Evid&#234;ncias/Dom&#237;nio%20D/QATC%2016/16.3%20Fiscaliza&#231;&#227;o%20e%20auditoria%20de%20execu&#231;&#227;o%20de%20obras%20p&#250;blicas/16.3.2" TargetMode="External"/><Relationship Id="rId211" Type="http://schemas.openxmlformats.org/officeDocument/2006/relationships/hyperlink" Target="..\Evid&#234;ncias\Dom&#237;nio%20E\QATC%2019\19.1%20Planejamento%20da%20fiscaliza&#231;&#227;o%20da%20educa&#231;&#227;o\19.1.1" TargetMode="External"/><Relationship Id="rId232" Type="http://schemas.openxmlformats.org/officeDocument/2006/relationships/hyperlink" Target="../Evid&#234;ncias/Dom&#237;nio%20E/QATC%2021/21.1%20Estrutura%20e%20normas%20gerais/21.1.2" TargetMode="External"/><Relationship Id="rId253" Type="http://schemas.openxmlformats.org/officeDocument/2006/relationships/hyperlink" Target="..\Evid&#234;ncias\Dom&#237;nio%20F\QATC%2023\23.2%20Fiscaliza&#231;&#227;o%20e%20auditoria%20da%20receita%20e%20da%20ren&#250;ncia%20de%20receita\23.2.4" TargetMode="External"/><Relationship Id="rId274" Type="http://schemas.openxmlformats.org/officeDocument/2006/relationships/hyperlink" Target="../Evid&#234;ncias/Dom&#237;nio%20C/QATC%208/8.2%20Planejamento%20das%20auditorias%20de%20conformidade/8.2.3" TargetMode="External"/><Relationship Id="rId295" Type="http://schemas.openxmlformats.org/officeDocument/2006/relationships/hyperlink" Target="..\Evid&#234;ncias\Dom&#237;nio%20C\QATC%2014\14.2%20Abrang&#234;ncia%20do%20acompanhamento%20das%20decis&#245;es\14.2.6" TargetMode="External"/><Relationship Id="rId309" Type="http://schemas.openxmlformats.org/officeDocument/2006/relationships/hyperlink" Target="..\Evid&#234;ncias\Dom&#237;nio%20B\QATC%206\6.1%20Pol&#237;tica%20e%20estrat&#233;gia%20de%20gest&#227;o%20de%20pessoas\6.1.2" TargetMode="External"/><Relationship Id="rId27" Type="http://schemas.openxmlformats.org/officeDocument/2006/relationships/hyperlink" Target="..\Evid&#234;ncias\Dom&#237;nio%20B\QATC%203\3.1%20Processo%20de%20Planejamento%20Estrat&#233;gico\3.1.1" TargetMode="External"/><Relationship Id="rId48" Type="http://schemas.openxmlformats.org/officeDocument/2006/relationships/hyperlink" Target="..\Evid&#234;ncias\Dom&#237;nio%20B\QATC%204\4.2%20Comunica&#231;&#227;o\4.2.2" TargetMode="External"/><Relationship Id="rId69" Type="http://schemas.openxmlformats.org/officeDocument/2006/relationships/hyperlink" Target="..\Evid&#234;ncias\Dom&#237;nio%20B\QATC%204\4.4%20Controle%20Interno\4.4.3" TargetMode="External"/><Relationship Id="rId113" Type="http://schemas.openxmlformats.org/officeDocument/2006/relationships/hyperlink" Target="../Evid&#234;ncias/Dom&#237;nio%20C/QATC%2010/10.2%20Normas%20e%20requisitos%20de%20auditoria%20de%20conformidade/10.2.3" TargetMode="External"/><Relationship Id="rId134" Type="http://schemas.openxmlformats.org/officeDocument/2006/relationships/hyperlink" Target="../Evid&#234;ncias/Dom&#237;nio%20C/QATC%2011/11.3%20Processo%20de%20auditoria%20operacional/11.3.3" TargetMode="External"/><Relationship Id="rId80" Type="http://schemas.openxmlformats.org/officeDocument/2006/relationships/hyperlink" Target="..\Evid&#234;ncias\Dom&#237;nio%20B\QATC%206\6.2%20Gest&#227;o%20de%20carreira\6.2.2" TargetMode="External"/><Relationship Id="rId155" Type="http://schemas.openxmlformats.org/officeDocument/2006/relationships/hyperlink" Target="..\Evid&#234;ncias\Dom&#237;nio%20C\QATC%2013\13.1%20Abrang&#234;ncia%20%20do%20controle%20externo%20concomitante\13.1.3" TargetMode="External"/><Relationship Id="rId176" Type="http://schemas.openxmlformats.org/officeDocument/2006/relationships/hyperlink" Target="..\Evid&#234;ncias\Dom&#237;nio%20C\QATC%2015\15.3%20Processo%20de%20informa&#231;&#245;es%20estrat&#233;gicas\15.3.9" TargetMode="External"/><Relationship Id="rId197" Type="http://schemas.openxmlformats.org/officeDocument/2006/relationships/hyperlink" Target="../Evid&#234;ncias/Dom&#237;nio%20D/QATC%2018/18.1%20Fiscaliza&#231;&#227;o%20e%20auditoria%20da%20gest&#227;o%20de%20res&#237;duos%20s&#243;lidos/18.1.3" TargetMode="External"/><Relationship Id="rId201" Type="http://schemas.openxmlformats.org/officeDocument/2006/relationships/hyperlink" Target="..\Evid&#234;ncias\Dom&#237;nio%20D\QATC%2018\18.1%20Fiscaliza&#231;&#227;o%20e%20auditoria%20da%20gest&#227;o%20de%20res&#237;duos%20s&#243;lidos\18.1.7" TargetMode="External"/><Relationship Id="rId222" Type="http://schemas.openxmlformats.org/officeDocument/2006/relationships/hyperlink" Target="../Evid&#234;ncias/Dom&#237;nio%20E/QATC%2019/19.4%20Publica&#231;&#227;o%20e%20dissemina&#231;&#227;o%20das%20a&#231;&#245;es%20de%20controle%20na%20educa&#231;&#227;o/19.4.3" TargetMode="External"/><Relationship Id="rId243" Type="http://schemas.openxmlformats.org/officeDocument/2006/relationships/hyperlink" Target="../Evid&#234;ncias/Dom&#237;nio%20E/QATC%2021/21.4%20Aplica&#231;&#245;es%20financeiras/21.4.4" TargetMode="External"/><Relationship Id="rId264" Type="http://schemas.openxmlformats.org/officeDocument/2006/relationships/hyperlink" Target="..\Evid&#234;ncias\Dom&#237;nio%20C\QATC%2015\15.4%20Resultados%20de%20informa&#231;&#245;es%20estrat&#233;gicas\15.4.2" TargetMode="External"/><Relationship Id="rId285" Type="http://schemas.openxmlformats.org/officeDocument/2006/relationships/hyperlink" Target="..\Evid&#234;ncias\Dom&#237;nio%20C\QATC%208\8.3%20Planejamento%20das%20auditorias%20operacionais\8.3.7" TargetMode="External"/><Relationship Id="rId17" Type="http://schemas.openxmlformats.org/officeDocument/2006/relationships/hyperlink" Target="..\Evid&#234;ncias\Dom&#237;nio%20B\QATC%202\2.2%20Corregedoria\2.2.1" TargetMode="External"/><Relationship Id="rId38" Type="http://schemas.openxmlformats.org/officeDocument/2006/relationships/hyperlink" Target="..\Evid&#234;ncias\Dom&#237;nio%20B\QATC%203\3.3%20Gest&#227;o%20de%20Tecnologia%20da%20Informa&#231;&#227;o%20e%20Comunica&#231;&#227;o\3.3.1\comit&#234;%20gestor.pdf" TargetMode="External"/><Relationship Id="rId59" Type="http://schemas.openxmlformats.org/officeDocument/2006/relationships/hyperlink" Target="https://ouvidoria.tce.mg.gov.br/consulta-a-manifestacao/" TargetMode="External"/><Relationship Id="rId103" Type="http://schemas.openxmlformats.org/officeDocument/2006/relationships/hyperlink" Target="..\Evid&#234;ncias\Dom&#237;nio%20B\QATC%207\7.3%20Escola%20de%20Contas\7.3.5" TargetMode="External"/><Relationship Id="rId124" Type="http://schemas.openxmlformats.org/officeDocument/2006/relationships/hyperlink" Target="../Evid&#234;ncias/Dom&#237;nio%20C/QATC%2011/11.1%20Abrang&#234;ncia%20da%20auditoria%20operacional/11.1.1" TargetMode="External"/><Relationship Id="rId310" Type="http://schemas.openxmlformats.org/officeDocument/2006/relationships/hyperlink" Target="..\Evid&#234;ncias\Dom&#237;nio%20B\QATC%206\6.1%20Pol&#237;tica%20e%20estrat&#233;gia%20de%20gest&#227;o%20de%20pessoas\6.1.3" TargetMode="External"/><Relationship Id="rId70" Type="http://schemas.openxmlformats.org/officeDocument/2006/relationships/hyperlink" Target="..\Evid&#234;ncias\Dom&#237;nio%20B\QATC%204\4.4%20Controle%20Interno\4.4.4" TargetMode="External"/><Relationship Id="rId91" Type="http://schemas.openxmlformats.org/officeDocument/2006/relationships/hyperlink" Target="..\Evid&#234;ncias\Dom&#237;nio%20B\QATC%207\7.2%20Desenvolvimento%20e%20Forma&#231;&#227;o%20de%20profissional\7.2.1" TargetMode="External"/><Relationship Id="rId145" Type="http://schemas.openxmlformats.org/officeDocument/2006/relationships/hyperlink" Target="../Evid&#234;ncias/Dom&#237;nio%20C/QATC%2011/11.4%20Aprecia&#231;&#227;o%20da%20auditoria%20operacional/11.4.5" TargetMode="External"/><Relationship Id="rId166" Type="http://schemas.openxmlformats.org/officeDocument/2006/relationships/hyperlink" Target="..\Evid&#234;ncias\Dom&#237;nio%20C\QATC%2015\15.1%20Marco%20legal%20da%20unidade%20de%20informa&#231;&#245;es%20estrat&#233;gicas\15.1.3" TargetMode="External"/><Relationship Id="rId187" Type="http://schemas.openxmlformats.org/officeDocument/2006/relationships/hyperlink" Target="../Evid&#234;ncias/Dom&#237;nio%20D/QATC%2016/16.3%20Fiscaliza&#231;&#227;o%20e%20auditoria%20de%20execu&#231;&#227;o%20de%20obras%20p&#250;blicas/16.3.3" TargetMode="External"/><Relationship Id="rId1" Type="http://schemas.openxmlformats.org/officeDocument/2006/relationships/hyperlink" Target="..\Evid&#234;ncias\Dom&#237;nio%20A\QATC%2001\1.1%20Ministros%20e%20Conselheiros\1.1.1" TargetMode="External"/><Relationship Id="rId212" Type="http://schemas.openxmlformats.org/officeDocument/2006/relationships/hyperlink" Target="..\Evid&#234;ncias\Dom&#237;nio%20E\QATC%2019\19.1%20Planejamento%20da%20fiscaliza&#231;&#227;o%20da%20educa&#231;&#227;o\19.1.2" TargetMode="External"/><Relationship Id="rId233" Type="http://schemas.openxmlformats.org/officeDocument/2006/relationships/hyperlink" Target="../Evid&#234;ncias/Dom&#237;nio%20E/QATC%2021/21.1%20Estrutura%20e%20normas%20gerais/21.1.4" TargetMode="External"/><Relationship Id="rId254" Type="http://schemas.openxmlformats.org/officeDocument/2006/relationships/hyperlink" Target="../Evid&#234;ncias/Dom&#237;nio%20F/QATC%2024/24.1%20Fiscaliza&#231;&#227;o%20e%20auditoria%20de%20controle%20interno%20dos%20jurisdicionados/24.1.1" TargetMode="External"/><Relationship Id="rId28" Type="http://schemas.openxmlformats.org/officeDocument/2006/relationships/hyperlink" Target="..\Evid&#234;ncias\Dom&#237;nio%20B\QATC%203\3.1%20Processo%20de%20Planejamento%20Estrat&#233;gico\3.1.2" TargetMode="External"/><Relationship Id="rId49" Type="http://schemas.openxmlformats.org/officeDocument/2006/relationships/hyperlink" Target="..\Evid&#234;ncias\Dom&#237;nio%20B\QATC%204\4.2%20Comunica&#231;&#227;o\4.2.3" TargetMode="External"/><Relationship Id="rId114" Type="http://schemas.openxmlformats.org/officeDocument/2006/relationships/hyperlink" Target="../Evid&#234;ncias/Dom&#237;nio%20C/QATC%2010/10.3%20Processo%20de%20auditoria%20de%20conformidade/10.3.1" TargetMode="External"/><Relationship Id="rId275" Type="http://schemas.openxmlformats.org/officeDocument/2006/relationships/hyperlink" Target="../Evid&#234;ncias/Dom&#237;nio%20C/QATC%208/8.2%20Planejamento%20das%20auditorias%20de%20conformidade/8.2.4" TargetMode="External"/><Relationship Id="rId296" Type="http://schemas.openxmlformats.org/officeDocument/2006/relationships/hyperlink" Target="..\Evid&#234;ncias\Dom&#237;nio%20F\QATC%2023\23.1%20Fiscaliza&#231;&#227;o%20e%20auditoria%20da%20gest&#227;o%20fiscal\23.1.1" TargetMode="External"/><Relationship Id="rId300" Type="http://schemas.openxmlformats.org/officeDocument/2006/relationships/hyperlink" Target="..\Evid&#234;ncias\Dom&#237;nio%20F\QATC%2023\23.1%20Fiscaliza&#231;&#227;o%20e%20auditoria%20da%20gest&#227;o%20fiscal\23.1.3" TargetMode="External"/><Relationship Id="rId60" Type="http://schemas.openxmlformats.org/officeDocument/2006/relationships/hyperlink" Target="https://ouvidoria.tce.mg.gov.br/" TargetMode="External"/><Relationship Id="rId81" Type="http://schemas.openxmlformats.org/officeDocument/2006/relationships/hyperlink" Target="..\Evid&#234;ncias\Dom&#237;nio%20B\QATC%206\6.2%20Gest&#227;o%20de%20carreira\6.2.3" TargetMode="External"/><Relationship Id="rId135" Type="http://schemas.openxmlformats.org/officeDocument/2006/relationships/hyperlink" Target="../Evid&#234;ncias/Dom&#237;nio%20C/QATC%2011/11.3%20Processo%20de%20auditoria%20operacional/11.3.4" TargetMode="External"/><Relationship Id="rId156" Type="http://schemas.openxmlformats.org/officeDocument/2006/relationships/hyperlink" Target="../Evid&#234;ncias/Dom&#237;nio%20C/QATC%2013/13.2%20Processo%20de%20controle%20externo%20concomitante/13.2.6" TargetMode="External"/><Relationship Id="rId177" Type="http://schemas.openxmlformats.org/officeDocument/2006/relationships/hyperlink" Target="../Evid&#234;ncias/Dom&#237;nio%20D/QATC%2016/16.1%20Organiza&#231;&#227;o%20e%20fundamentos%20da%20fiscaliza&#231;&#227;o%20e%20auditoria%20de%20obras%20p&#250;blicas/16.1.1" TargetMode="External"/><Relationship Id="rId198" Type="http://schemas.openxmlformats.org/officeDocument/2006/relationships/hyperlink" Target="../Evid&#234;ncias/Dom&#237;nio%20D/QATC%2018/18.1%20Fiscaliza&#231;&#227;o%20e%20auditoria%20da%20gest&#227;o%20de%20res&#237;duos%20s&#243;lidos/18.1.4" TargetMode="External"/><Relationship Id="rId202" Type="http://schemas.openxmlformats.org/officeDocument/2006/relationships/hyperlink" Target="../Evid&#234;ncias/Dom&#237;nio%20D/QATC%2018/18.2%20Fiscaliza&#231;&#227;o%20e%20auditoria%20da%20gest&#227;o%20de%20recursos%20h&#237;dricos/18.2.1" TargetMode="External"/><Relationship Id="rId223" Type="http://schemas.openxmlformats.org/officeDocument/2006/relationships/hyperlink" Target="..\Evid&#234;ncias\Dom&#237;nio%20E\QATC%2019\19.4%20Publica&#231;&#227;o%20e%20dissemina&#231;&#227;o%20das%20a&#231;&#245;es%20de%20controle%20na%20educa&#231;&#227;o\19.4.5" TargetMode="External"/><Relationship Id="rId244" Type="http://schemas.openxmlformats.org/officeDocument/2006/relationships/hyperlink" Target="..\Evid&#234;ncias\Dom&#237;nio%20E\QATC%2022\22.2%20Gest&#227;o%20e%20transpar&#234;ncia\22.2.4" TargetMode="External"/><Relationship Id="rId18" Type="http://schemas.openxmlformats.org/officeDocument/2006/relationships/hyperlink" Target="..\Evid&#234;ncias\Dom&#237;nio%20B\QATC%202\2.2%20Corregedoria\2.2.2" TargetMode="External"/><Relationship Id="rId39" Type="http://schemas.openxmlformats.org/officeDocument/2006/relationships/hyperlink" Target="..\Evid&#234;ncias\Dom&#237;nio%20B\QATC%203\3.3%20Gest&#227;o%20de%20Tecnologia%20da%20Informa&#231;&#227;o%20e%20Comunica&#231;&#227;o\3.3.4\normas%20e%20proc.%20de%20TI%2034-2018.pdf" TargetMode="External"/><Relationship Id="rId265" Type="http://schemas.openxmlformats.org/officeDocument/2006/relationships/hyperlink" Target="..\Evid&#234;ncias\Dom&#237;nio%20C\QATC%2015\15.4%20Resultados%20de%20informa&#231;&#245;es%20estrat&#233;gicas\15.4.3" TargetMode="External"/><Relationship Id="rId286" Type="http://schemas.openxmlformats.org/officeDocument/2006/relationships/hyperlink" Target="../Evid&#234;ncias/Dom&#237;nio%20C/QATC%208/8.3%20Planejamento%20das%20auditorias%20operacionais/8.3.9" TargetMode="External"/><Relationship Id="rId50" Type="http://schemas.openxmlformats.org/officeDocument/2006/relationships/hyperlink" Target="..\Evid&#234;ncias\Dom&#237;nio%20B\QATC%204\4.2%20Comunica&#231;&#227;o\4.2.4" TargetMode="External"/><Relationship Id="rId104" Type="http://schemas.openxmlformats.org/officeDocument/2006/relationships/hyperlink" Target="..\Evid&#234;ncias\Dom&#237;nio%20B\QATC%205\5.2%20Medidas%20para%20racionalizar%20a%20gera&#231;&#227;o%20de%20processos%20(antes%20da%20autua&#231;&#227;o)\5.2.3" TargetMode="External"/><Relationship Id="rId125" Type="http://schemas.openxmlformats.org/officeDocument/2006/relationships/hyperlink" Target="../Evid&#234;ncias/Dom&#237;nio%20C/QATC%2011/11.1%20Abrang&#234;ncia%20da%20auditoria%20operacional/11.1.2" TargetMode="External"/><Relationship Id="rId146" Type="http://schemas.openxmlformats.org/officeDocument/2006/relationships/hyperlink" Target="../Evid&#234;ncias/Dom&#237;nio%20C/QATC%2012/12.2%20Normas%20e%20requisitos%20de%20auditoria%20financeira/12.2.1" TargetMode="External"/><Relationship Id="rId167" Type="http://schemas.openxmlformats.org/officeDocument/2006/relationships/hyperlink" Target="..\Evid&#234;ncias\Dom&#237;nio%20C\QATC%2015\15.1%20Marco%20legal%20da%20unidade%20de%20informa&#231;&#245;es%20estrat&#233;gicas\15.1.4" TargetMode="External"/><Relationship Id="rId188" Type="http://schemas.openxmlformats.org/officeDocument/2006/relationships/hyperlink" Target="../Evid&#234;ncias/Dom&#237;nio%20D/QATC%2016/16.3%20Fiscaliza&#231;&#227;o%20e%20auditoria%20de%20execu&#231;&#227;o%20de%20obras%20p&#250;blicas/16.3.4" TargetMode="External"/><Relationship Id="rId311" Type="http://schemas.openxmlformats.org/officeDocument/2006/relationships/hyperlink" Target="..\Evid&#234;ncias\Dom&#237;nio%20E\QATC%2019\19.2%20Fiscaliza&#231;&#227;o%20da%20educa&#231;&#227;o\19.2.5" TargetMode="External"/><Relationship Id="rId71" Type="http://schemas.openxmlformats.org/officeDocument/2006/relationships/hyperlink" Target="..\Evid&#234;ncias\Dom&#237;nio%20B\QATC%204\4.4%20Controle%20Interno\4.4.5" TargetMode="External"/><Relationship Id="rId92" Type="http://schemas.openxmlformats.org/officeDocument/2006/relationships/hyperlink" Target="..\Evid&#234;ncias\Dom&#237;nio%20B\QATC%207\7.2%20Desenvolvimento%20e%20Forma&#231;&#227;o%20de%20profissional\7.2.4" TargetMode="External"/><Relationship Id="rId213" Type="http://schemas.openxmlformats.org/officeDocument/2006/relationships/hyperlink" Target="../Evid&#234;ncias/Dom&#237;nio%20E/QATC%2019/19.1%20Planejamento%20da%20fiscaliza&#231;&#227;o%20da%20educa&#231;&#227;o/19.1.3" TargetMode="External"/><Relationship Id="rId234" Type="http://schemas.openxmlformats.org/officeDocument/2006/relationships/hyperlink" Target="../Evid&#234;ncias/Dom&#237;nio%20E/QATC%2021/21.1%20Estrutura%20e%20normas%20gerais/21.1.5" TargetMode="External"/><Relationship Id="rId2" Type="http://schemas.openxmlformats.org/officeDocument/2006/relationships/hyperlink" Target="..\Evid&#234;ncias\Dom&#237;nio%20A\QATC%2001\1.1%20Ministros%20e%20Conselheiros\1.1.2" TargetMode="External"/><Relationship Id="rId29" Type="http://schemas.openxmlformats.org/officeDocument/2006/relationships/hyperlink" Target="..\Evid&#234;ncias\Dom&#237;nio%20B\QATC%203\3.1%20Processo%20de%20Planejamento%20Estrat&#233;gico\3.1.5" TargetMode="External"/><Relationship Id="rId255" Type="http://schemas.openxmlformats.org/officeDocument/2006/relationships/hyperlink" Target="../Evid&#234;ncias/Dom&#237;nio%20F/QATC%2024/24.1%20Fiscaliza&#231;&#227;o%20e%20auditoria%20de%20controle%20interno%20dos%20jurisdicionados/24.1.2" TargetMode="External"/><Relationship Id="rId276" Type="http://schemas.openxmlformats.org/officeDocument/2006/relationships/hyperlink" Target="../Evid&#234;ncias/Dom&#237;nio%20C/QATC%208/8.2%20Planejamento%20das%20auditorias%20de%20conformidade/8.2.8" TargetMode="External"/><Relationship Id="rId297" Type="http://schemas.openxmlformats.org/officeDocument/2006/relationships/hyperlink" Target="..\Evid&#234;ncias\Dom&#237;nio%20F\QATC%2023\23.1%20Fiscaliza&#231;&#227;o%20e%20auditoria%20da%20gest&#227;o%20fiscal\23.1.2" TargetMode="External"/><Relationship Id="rId40" Type="http://schemas.openxmlformats.org/officeDocument/2006/relationships/hyperlink" Target="..\Evid&#234;ncias\Dom&#237;nio%20B\QATC%203\3.3%20Gest&#227;o%20de%20Tecnologia%20da%20Informa&#231;&#227;o%20e%20Comunica&#231;&#227;o\3.3.2\Planilha%20para%20Investimentos%202018%20atualizada%20-%20sem%20valor.xlsx" TargetMode="External"/><Relationship Id="rId115" Type="http://schemas.openxmlformats.org/officeDocument/2006/relationships/hyperlink" Target="../Evid&#234;ncias/Dom&#237;nio%20C/QATC%2010/10.3%20Processo%20de%20auditoria%20de%20conformidade/10.3.2" TargetMode="External"/><Relationship Id="rId136" Type="http://schemas.openxmlformats.org/officeDocument/2006/relationships/hyperlink" Target="../Evid&#234;ncias/Dom&#237;nio%20C/QATC%2011/11.3%20Processo%20de%20auditoria%20operacional/11.3.5" TargetMode="External"/><Relationship Id="rId157" Type="http://schemas.openxmlformats.org/officeDocument/2006/relationships/hyperlink" Target="../Evid&#234;ncias/Dom&#237;nio%20C/QATC%2013/13.2%20Processo%20de%20controle%20externo%20concomitante/13.2.5" TargetMode="External"/><Relationship Id="rId178" Type="http://schemas.openxmlformats.org/officeDocument/2006/relationships/hyperlink" Target="../Evid&#234;ncias/Dom&#237;nio%20D/QATC%2016/16.1%20Organiza&#231;&#227;o%20e%20fundamentos%20da%20fiscaliza&#231;&#227;o%20e%20auditoria%20de%20obras%20p&#250;blicas/16.1.3" TargetMode="External"/><Relationship Id="rId301" Type="http://schemas.openxmlformats.org/officeDocument/2006/relationships/hyperlink" Target="..\Evid&#234;ncias\Dom&#237;nio%20F\QATC%2023\23.1%20Fiscaliza&#231;&#227;o%20e%20auditoria%20da%20gest&#227;o%20fiscal\23.1.6" TargetMode="External"/><Relationship Id="rId61" Type="http://schemas.openxmlformats.org/officeDocument/2006/relationships/hyperlink" Target="https://ouvidoria.tce.mg.gov.br/wp-content/uploads/2018/02/carta_servicos_ouvidoria_portal.pdf" TargetMode="External"/><Relationship Id="rId82" Type="http://schemas.openxmlformats.org/officeDocument/2006/relationships/hyperlink" Target="..\Evid&#234;ncias\Dom&#237;nio%20B\QATC%206\6.2%20Gest&#227;o%20de%20carreira\6.2.4" TargetMode="External"/><Relationship Id="rId199" Type="http://schemas.openxmlformats.org/officeDocument/2006/relationships/hyperlink" Target="../Evid&#234;ncias/Dom&#237;nio%20D/QATC%2018/18.1%20Fiscaliza&#231;&#227;o%20e%20auditoria%20da%20gest&#227;o%20de%20res&#237;duos%20s&#243;lidos/18.1.5" TargetMode="External"/><Relationship Id="rId203" Type="http://schemas.openxmlformats.org/officeDocument/2006/relationships/hyperlink" Target="../Evid&#234;ncias/Dom&#237;nio%20D/QATC%2018/18.2%20Fiscaliza&#231;&#227;o%20e%20auditoria%20da%20gest&#227;o%20de%20recursos%20h&#237;dricos/18.2.2" TargetMode="External"/><Relationship Id="rId19" Type="http://schemas.openxmlformats.org/officeDocument/2006/relationships/hyperlink" Target="..\Evid&#234;ncias\Dom&#237;nio%20B\QATC%202\2.2%20Corregedoria\2.2.3" TargetMode="External"/><Relationship Id="rId224" Type="http://schemas.openxmlformats.org/officeDocument/2006/relationships/hyperlink" Target="../Evid&#234;ncias/Dom&#237;nio%20E/QATC%2020/20.1%20Planejamento%20da%20fiscaliza&#231;&#227;o/20.1.4" TargetMode="External"/><Relationship Id="rId245" Type="http://schemas.openxmlformats.org/officeDocument/2006/relationships/hyperlink" Target="..\Evid&#234;ncias\Dom&#237;nio%20F\QATC%2023\23.1%20Fiscaliza&#231;&#227;o%20e%20auditoria%20da%20gest&#227;o%20fiscal\23.1.13" TargetMode="External"/><Relationship Id="rId266" Type="http://schemas.openxmlformats.org/officeDocument/2006/relationships/hyperlink" Target="../Evid&#234;ncias/Dom&#237;nio%20E/QATC%2019/19.4%20Publica&#231;&#227;o%20e%20dissemina&#231;&#227;o%20das%20a&#231;&#245;es%20de%20controle%20na%20educa&#231;&#227;o/19.4.4" TargetMode="External"/><Relationship Id="rId287" Type="http://schemas.openxmlformats.org/officeDocument/2006/relationships/hyperlink" Target="..\Evid&#234;ncias\Dom&#237;nio%20C\QATC%208\8.3%20Planejamento%20das%20auditorias%20operacionais\8.3.10" TargetMode="External"/><Relationship Id="rId30" Type="http://schemas.openxmlformats.org/officeDocument/2006/relationships/hyperlink" Target="..\Evid&#234;ncias\Dom&#237;nio%20B\QATC%203\3.1%20Processo%20de%20Planejamento%20Estrat&#233;gico\3.1.6" TargetMode="External"/><Relationship Id="rId105" Type="http://schemas.openxmlformats.org/officeDocument/2006/relationships/hyperlink" Target="..\Evid&#234;ncias\Dom&#237;nio%20C\QATC%209\9.1%20Controle%20de%20qualidade%20de%20fiscaliza&#231;&#245;es%20e%20auditorias\9.1.1" TargetMode="External"/><Relationship Id="rId126" Type="http://schemas.openxmlformats.org/officeDocument/2006/relationships/hyperlink" Target="../Evid&#234;ncias/Dom&#237;nio%20C/QATC%2011/11.1%20Abrang&#234;ncia%20da%20auditoria%20operacional/11.1.3" TargetMode="External"/><Relationship Id="rId147" Type="http://schemas.openxmlformats.org/officeDocument/2006/relationships/hyperlink" Target="../Evid&#234;ncias/Dom&#237;nio%20C/QATC%2012/12.2%20Normas%20e%20requisitos%20de%20auditoria%20financeira/12.2.2" TargetMode="External"/><Relationship Id="rId168" Type="http://schemas.openxmlformats.org/officeDocument/2006/relationships/hyperlink" Target="..\Evid&#234;ncias\Dom&#237;nio%20C\QATC%2015\15.2%20Infraestrutura%20da%20unidade%20de%20informa&#231;&#245;es%20estrat&#233;gicas\15.2.1" TargetMode="External"/><Relationship Id="rId312" Type="http://schemas.openxmlformats.org/officeDocument/2006/relationships/hyperlink" Target="..\Evid&#234;ncias\Dom&#237;nio%20E\QATC%2019\19.2%20Fiscaliza&#231;&#227;o%20da%20educa&#231;&#227;o\19.2.8" TargetMode="External"/><Relationship Id="rId51" Type="http://schemas.openxmlformats.org/officeDocument/2006/relationships/hyperlink" Target="..\Evid&#234;ncias\Dom&#237;nio%20B\QATC%204\4.2%20Comunica&#231;&#227;o\4.2.5" TargetMode="External"/><Relationship Id="rId72" Type="http://schemas.openxmlformats.org/officeDocument/2006/relationships/hyperlink" Target="..\Evid&#234;ncias\Dom&#237;nio%20B\QATC%205\5.3%20Gest&#227;o%20processual\5.3.4" TargetMode="External"/><Relationship Id="rId93" Type="http://schemas.openxmlformats.org/officeDocument/2006/relationships/hyperlink" Target="..\Evid&#234;ncias\Dom&#237;nio%20B\QATC%207\7.2%20Desenvolvimento%20e%20Forma&#231;&#227;o%20de%20profissional\7.2.5" TargetMode="External"/><Relationship Id="rId189" Type="http://schemas.openxmlformats.org/officeDocument/2006/relationships/hyperlink" Target="../Evid&#234;ncias/Dom&#237;nio%20D/QATC%2016/16.3%20Fiscaliza&#231;&#227;o%20e%20auditoria%20de%20execu&#231;&#227;o%20de%20obras%20p&#250;blicas/16.3.5" TargetMode="External"/><Relationship Id="rId3" Type="http://schemas.openxmlformats.org/officeDocument/2006/relationships/hyperlink" Target="..\Evid&#234;ncias\Dom&#237;nio%20A\QATC%2001\1.1%20Ministros%20e%20Conselheiros\1.1.3" TargetMode="External"/><Relationship Id="rId214" Type="http://schemas.openxmlformats.org/officeDocument/2006/relationships/hyperlink" Target="../Evid&#234;ncias/Dom&#237;nio%20E/QATC%2019/19.1%20Planejamento%20da%20fiscaliza&#231;&#227;o%20da%20educa&#231;&#227;o/19.1.4" TargetMode="External"/><Relationship Id="rId235" Type="http://schemas.openxmlformats.org/officeDocument/2006/relationships/hyperlink" Target="../Evid&#234;ncias/Dom&#237;nio%20E/QATC%2021/21.1%20Estrutura%20e%20normas%20gerais/21.1.7" TargetMode="External"/><Relationship Id="rId256" Type="http://schemas.openxmlformats.org/officeDocument/2006/relationships/hyperlink" Target="../Evid&#234;ncias/Dom&#237;nio%20F/QATC%2024/24.1%20Fiscaliza&#231;&#227;o%20e%20auditoria%20de%20controle%20interno%20dos%20jurisdicionados/24.1.3" TargetMode="External"/><Relationship Id="rId277" Type="http://schemas.openxmlformats.org/officeDocument/2006/relationships/hyperlink" Target="../Evid&#234;ncias/Dom&#237;nio%20C/QATC%208/8.2%20Planejamento%20das%20auditorias%20de%20conformidade/8.2.9" TargetMode="External"/><Relationship Id="rId298" Type="http://schemas.openxmlformats.org/officeDocument/2006/relationships/hyperlink" Target="..\Evid&#234;ncias\Dom&#237;nio%20F\QATC%2023\23.1%20Fiscaliza&#231;&#227;o%20e%20auditoria%20da%20gest&#227;o%20fiscal\23.1.4" TargetMode="External"/><Relationship Id="rId116" Type="http://schemas.openxmlformats.org/officeDocument/2006/relationships/hyperlink" Target="../Evid&#234;ncias/Dom&#237;nio%20C/QATC%2010/10.3%20Processo%20de%20auditoria%20de%20conformidade/10.3.3" TargetMode="External"/><Relationship Id="rId137" Type="http://schemas.openxmlformats.org/officeDocument/2006/relationships/hyperlink" Target="../Evid&#234;ncias/Dom&#237;nio%20C/QATC%2011/11.3%20Processo%20de%20auditoria%20operacional/11.3.6" TargetMode="External"/><Relationship Id="rId158" Type="http://schemas.openxmlformats.org/officeDocument/2006/relationships/hyperlink" Target="../Evid&#234;ncias/Dom&#237;nio%20C/QATC%2013/13.2%20Processo%20de%20controle%20externo%20concomitante/13.2.4" TargetMode="External"/><Relationship Id="rId302" Type="http://schemas.openxmlformats.org/officeDocument/2006/relationships/hyperlink" Target="..\Evid&#234;ncias\Dom&#237;nio%20F\QATC%2023\23.1%20Fiscaliza&#231;&#227;o%20e%20auditoria%20da%20gest&#227;o%20fiscal\23.1.7" TargetMode="External"/><Relationship Id="rId20" Type="http://schemas.openxmlformats.org/officeDocument/2006/relationships/hyperlink" Target="..\Evid&#234;ncias\Dom&#237;nio%20B\QATC%202\2.2%20Corregedoria\2.2.4" TargetMode="External"/><Relationship Id="rId41" Type="http://schemas.openxmlformats.org/officeDocument/2006/relationships/hyperlink" Target="..\Evid&#234;ncias\Dom&#237;nio%20B\QATC%203\3.3%20Gest&#227;o%20de%20Tecnologia%20da%20Informa&#231;&#227;o%20e%20Comunica&#231;&#227;o\3.3.3\Termo%20Encerramento%20-%20Projeto%2042%20Plano%20de%20Seguran&#231;a%20da%20Informa&#231;&#227;o.pdf" TargetMode="External"/><Relationship Id="rId62" Type="http://schemas.openxmlformats.org/officeDocument/2006/relationships/hyperlink" Target="..\Evid&#234;ncias\Dom&#237;nio%20B\QATC%204\4.3%20Ouvidoria\4.3.3" TargetMode="External"/><Relationship Id="rId83" Type="http://schemas.openxmlformats.org/officeDocument/2006/relationships/hyperlink" Target="..\Evid&#234;ncias\Dom&#237;nio%20B\QATC%206\6.2%20Gest&#227;o%20de%20carreira\6.2.5" TargetMode="External"/><Relationship Id="rId179" Type="http://schemas.openxmlformats.org/officeDocument/2006/relationships/hyperlink" Target="..\Evid&#234;ncias\Dom&#237;nio%20D\QATC%2016\16.1%20Organiza&#231;&#227;o%20e%20fundamentos%20da%20fiscaliza&#231;&#227;o%20e%20auditoria%20de%20obras%20p&#250;blicas\16.1.4" TargetMode="External"/><Relationship Id="rId190" Type="http://schemas.openxmlformats.org/officeDocument/2006/relationships/hyperlink" Target="../Evid&#234;ncias/Dom&#237;nio%20D/QATC%2016/16.3%20Fiscaliza&#231;&#227;o%20e%20auditoria%20de%20execu&#231;&#227;o%20de%20obras%20p&#250;blicas/16.3.8" TargetMode="External"/><Relationship Id="rId204" Type="http://schemas.openxmlformats.org/officeDocument/2006/relationships/hyperlink" Target="../Evid&#234;ncias/Dom&#237;nio%20D/QATC%2018/18.2%20Fiscaliza&#231;&#227;o%20e%20auditoria%20da%20gest&#227;o%20de%20recursos%20h&#237;dricos/18.2.3" TargetMode="External"/><Relationship Id="rId225" Type="http://schemas.openxmlformats.org/officeDocument/2006/relationships/hyperlink" Target="../Evid&#234;ncias/Dom&#237;nio%20E/QATC%2020/20.1%20Planejamento%20da%20fiscaliza&#231;&#227;o/20.1.5" TargetMode="External"/><Relationship Id="rId246" Type="http://schemas.openxmlformats.org/officeDocument/2006/relationships/hyperlink" Target="../Evid&#234;ncias/Dom&#237;nio%20F/QATC%2023/23.1%20Fiscaliza&#231;&#227;o%20e%20auditoria%20da%20gest&#227;o%20fiscal/23.1.14" TargetMode="External"/><Relationship Id="rId267" Type="http://schemas.openxmlformats.org/officeDocument/2006/relationships/hyperlink" Target="..\Evid&#234;ncias\Dom&#237;nio%20E\QATC%2019\19.3%20Fiscaliza&#231;&#227;o%20dos%20planos%20de%20educa&#231;&#227;o\19.3.3" TargetMode="External"/><Relationship Id="rId288" Type="http://schemas.openxmlformats.org/officeDocument/2006/relationships/hyperlink" Target="..\Evid&#234;ncias\Dom&#237;nio%20C\QATC%208\8.1%20Processo%20de%20planejamento%20de%20fiscaliza&#231;&#227;o%20e%20auditoria\8.1.1" TargetMode="External"/><Relationship Id="rId106" Type="http://schemas.openxmlformats.org/officeDocument/2006/relationships/hyperlink" Target="..\Evid&#234;ncias\Dom&#237;nio%20C\QATC%209\9.1%20Controle%20de%20qualidade%20de%20fiscaliza&#231;&#245;es%20e%20auditorias\9.1.2" TargetMode="External"/><Relationship Id="rId127" Type="http://schemas.openxmlformats.org/officeDocument/2006/relationships/hyperlink" Target="../Evid&#234;ncias/Dom&#237;nio%20C/QATC%2011/11.2%20Normas%20e%20requisitos%20de%20auditoria%20operacional/11.2.1" TargetMode="External"/><Relationship Id="rId313" Type="http://schemas.openxmlformats.org/officeDocument/2006/relationships/hyperlink" Target="../Evid&#234;ncias/Dom&#237;nio%20E/QATC%2019/19.3%20Fiscaliza&#231;&#227;o%20dos%20planos%20de%20educa&#231;&#227;o/19.3.4" TargetMode="External"/><Relationship Id="rId10" Type="http://schemas.openxmlformats.org/officeDocument/2006/relationships/hyperlink" Target="..\Evid&#234;ncias\Dom&#237;nio%20A\QATC%2001\1.3%20Minist&#233;rio%20P&#250;blico%20de%20Contas\1.3.3" TargetMode="External"/><Relationship Id="rId31" Type="http://schemas.openxmlformats.org/officeDocument/2006/relationships/hyperlink" Target="..\Evid&#234;ncias\Dom&#237;nio%20B\QATC%203\3.1%20Processo%20de%20Planejamento%20Estrat&#233;gico\3.1.7" TargetMode="External"/><Relationship Id="rId52" Type="http://schemas.openxmlformats.org/officeDocument/2006/relationships/hyperlink" Target="..\Evid&#234;ncias\Dom&#237;nio%20B\QATC%204\4.2%20Comunica&#231;&#227;o\4.2.6" TargetMode="External"/><Relationship Id="rId73" Type="http://schemas.openxmlformats.org/officeDocument/2006/relationships/hyperlink" Target="..\Evid&#234;ncias\Dom&#237;nio%20B\QATC%205\5.3%20Gest&#227;o%20processual\5.3.5" TargetMode="External"/><Relationship Id="rId94" Type="http://schemas.openxmlformats.org/officeDocument/2006/relationships/hyperlink" Target="..\Evid&#234;ncias\Dom&#237;nio%20B\QATC%207\7.2%20Desenvolvimento%20e%20Forma&#231;&#227;o%20de%20profissional\7.2.6" TargetMode="External"/><Relationship Id="rId148" Type="http://schemas.openxmlformats.org/officeDocument/2006/relationships/hyperlink" Target="../Evid&#234;ncias/Dom&#237;nio%20C/QATC%2012/12.2%20Normas%20e%20requisitos%20de%20auditoria%20financeira/12.2.3" TargetMode="External"/><Relationship Id="rId169" Type="http://schemas.openxmlformats.org/officeDocument/2006/relationships/hyperlink" Target="..\Evid&#234;ncias\Dom&#237;nio%20C\QATC%2015\15.2%20Infraestrutura%20da%20unidade%20de%20informa&#231;&#245;es%20estrat&#233;gicas\15.2.4" TargetMode="External"/><Relationship Id="rId4" Type="http://schemas.openxmlformats.org/officeDocument/2006/relationships/hyperlink" Target="..\Evid&#234;ncias\Dom&#237;nio%20A\QATC%2001\1.1%20Ministros%20e%20Conselheiros\1.1.4" TargetMode="External"/><Relationship Id="rId180" Type="http://schemas.openxmlformats.org/officeDocument/2006/relationships/hyperlink" Target="../Evid&#234;ncias/Dom&#237;nio%20D/QATC%2016/16.2%20Fiscaliza&#231;&#227;o%20e%20auditoria%20das%20licita&#231;&#245;es%20de%20obras%20p&#250;blicas/16.2.1" TargetMode="External"/><Relationship Id="rId215" Type="http://schemas.openxmlformats.org/officeDocument/2006/relationships/hyperlink" Target="..\Evid&#234;ncias\Dom&#237;nio%20E\QATC%2019\19.2%20Fiscaliza&#231;&#227;o%20da%20educa&#231;&#227;o\19.2.2" TargetMode="External"/><Relationship Id="rId236" Type="http://schemas.openxmlformats.org/officeDocument/2006/relationships/hyperlink" Target="../Evid&#234;ncias/Dom&#237;nio%20E/QATC%2021/21.1%20Estrutura%20e%20normas%20gerais/21.1.8" TargetMode="External"/><Relationship Id="rId257" Type="http://schemas.openxmlformats.org/officeDocument/2006/relationships/hyperlink" Target="../Evid&#234;ncias/Dom&#237;nio%20F/QATC%2024/24.1%20Fiscaliza&#231;&#227;o%20e%20auditoria%20de%20controle%20interno%20dos%20jurisdicionados/24.1.4" TargetMode="External"/><Relationship Id="rId278" Type="http://schemas.openxmlformats.org/officeDocument/2006/relationships/hyperlink" Target="../Evid&#234;ncias/Dom&#237;nio%20C/QATC%208/8.2%20Planejamento%20das%20auditorias%20de%20conformidade/8.2.10" TargetMode="External"/><Relationship Id="rId303" Type="http://schemas.openxmlformats.org/officeDocument/2006/relationships/hyperlink" Target="..\Evid&#234;ncias\Dom&#237;nio%20F\QATC%2023\23.1%20Fiscaliza&#231;&#227;o%20e%20auditoria%20da%20gest&#227;o%20fiscal\23.1.8" TargetMode="External"/><Relationship Id="rId42" Type="http://schemas.openxmlformats.org/officeDocument/2006/relationships/hyperlink" Target="https://transparencia.tce.mg.gov.br/" TargetMode="External"/><Relationship Id="rId84" Type="http://schemas.openxmlformats.org/officeDocument/2006/relationships/hyperlink" Target="..\Evid&#234;ncias\Dom&#237;nio%20B\QATC%206\6.3%20Pol&#237;tica%20de%20bem-estar,%20acessibilidade%20e%20clima%20organizacional\6.3.1" TargetMode="External"/><Relationship Id="rId138" Type="http://schemas.openxmlformats.org/officeDocument/2006/relationships/hyperlink" Target="../Evid&#234;ncias/Dom&#237;nio%20C/QATC%2011/11.3%20Processo%20de%20auditoria%20operacional/11.3.7" TargetMode="External"/><Relationship Id="rId191" Type="http://schemas.openxmlformats.org/officeDocument/2006/relationships/hyperlink" Target="../Evid&#234;ncias/Dom&#237;nio%20D/QATC%2016/16.3%20Fiscaliza&#231;&#227;o%20e%20auditoria%20de%20execu&#231;&#227;o%20de%20obras%20p&#250;blicas/16.3.9" TargetMode="External"/><Relationship Id="rId205" Type="http://schemas.openxmlformats.org/officeDocument/2006/relationships/hyperlink" Target="../Evid&#234;ncias/Dom&#237;nio%20D/QATC%2018/18.2%20Fiscaliza&#231;&#227;o%20e%20auditoria%20da%20gest&#227;o%20de%20recursos%20h&#237;dricos/18.2.4" TargetMode="External"/><Relationship Id="rId247" Type="http://schemas.openxmlformats.org/officeDocument/2006/relationships/hyperlink" Target="../Evid&#234;ncias/Dom&#237;nio%20F/QATC%2023/23.1%20Fiscaliza&#231;&#227;o%20e%20auditoria%20da%20gest&#227;o%20fiscal/23.1.15" TargetMode="External"/><Relationship Id="rId107" Type="http://schemas.openxmlformats.org/officeDocument/2006/relationships/hyperlink" Target="..\Evid&#234;ncias\Dom&#237;nio%20C\QATC%209\9.1%20Controle%20de%20qualidade%20de%20fiscaliza&#231;&#245;es%20e%20auditorias\9.1.4" TargetMode="External"/><Relationship Id="rId289" Type="http://schemas.openxmlformats.org/officeDocument/2006/relationships/hyperlink" Target="https://transparencia.tce.mg.gov.br/" TargetMode="External"/><Relationship Id="rId11" Type="http://schemas.openxmlformats.org/officeDocument/2006/relationships/hyperlink" Target="..\Evid&#234;ncias\Dom&#237;nio%20A\QATC%2001\1.3%20Minist&#233;rio%20P&#250;blico%20de%20Contas\1.3.4" TargetMode="External"/><Relationship Id="rId53" Type="http://schemas.openxmlformats.org/officeDocument/2006/relationships/hyperlink" Target="..\Evid&#234;ncias\Dom&#237;nio%20B\QATC%204\4.2%20Comunica&#231;&#227;o\4.2.7" TargetMode="External"/><Relationship Id="rId149" Type="http://schemas.openxmlformats.org/officeDocument/2006/relationships/hyperlink" Target="../Evid&#234;ncias/Dom&#237;nio%20C/QATC%2013/13.1%20Abrang&#234;ncia%20%20do%20controle%20externo%20concomitante/13.1.1" TargetMode="External"/><Relationship Id="rId314" Type="http://schemas.openxmlformats.org/officeDocument/2006/relationships/hyperlink" Target="../Evid&#234;ncias/Dom&#237;nio%20E/QATC%2019/19.2%20Fiscaliza&#231;&#227;o%20da%20educa&#231;&#227;o/19.2.4" TargetMode="External"/><Relationship Id="rId95" Type="http://schemas.openxmlformats.org/officeDocument/2006/relationships/hyperlink" Target="..\Evid&#234;ncias\Dom&#237;nio%20B\QATC%207\7.2%20Desenvolvimento%20e%20Forma&#231;&#227;o%20de%20profissional\7.2.2" TargetMode="External"/><Relationship Id="rId160" Type="http://schemas.openxmlformats.org/officeDocument/2006/relationships/hyperlink" Target="../Evid&#234;ncias/Dom&#237;nio%20C/QATC%2013/13.2%20Processo%20de%20controle%20externo%20concomitante/13.2.2" TargetMode="External"/><Relationship Id="rId216" Type="http://schemas.openxmlformats.org/officeDocument/2006/relationships/hyperlink" Target="..\Evid&#234;ncias\Dom&#237;nio%20E\QATC%2019\19.2%20Fiscaliza&#231;&#227;o%20da%20educa&#231;&#227;o\19.2.3" TargetMode="External"/><Relationship Id="rId258" Type="http://schemas.openxmlformats.org/officeDocument/2006/relationships/hyperlink" Target="../Evid&#234;ncias/Dom&#237;nio%20F/QATC%2024/24.1%20Fiscaliza&#231;&#227;o%20e%20auditoria%20de%20controle%20interno%20dos%20jurisdicionados/24.1.5" TargetMode="External"/><Relationship Id="rId22" Type="http://schemas.openxmlformats.org/officeDocument/2006/relationships/hyperlink" Target="..\Evid&#234;ncias\Dom&#237;nio%20B\QATC%202\2.3%20Gest&#227;o%20da%20&#233;tica\2.3.3" TargetMode="External"/><Relationship Id="rId64" Type="http://schemas.openxmlformats.org/officeDocument/2006/relationships/hyperlink" Target="..\Evid&#234;ncias\Dom&#237;nio%20B\QATC%204\4.3%20Ouvidoria\4.3.7\RELAT&#211;RIO%20ANUAL%202018%20OUVIDORIA%20TCEMG.pdf" TargetMode="External"/><Relationship Id="rId118" Type="http://schemas.openxmlformats.org/officeDocument/2006/relationships/hyperlink" Target="../Evid&#234;ncias/Dom&#237;nio%20C/QATC%2010/10.3%20Processo%20de%20auditoria%20de%20conformidade/10.3.6" TargetMode="External"/><Relationship Id="rId171" Type="http://schemas.openxmlformats.org/officeDocument/2006/relationships/hyperlink" Target="..\Evid&#234;ncias\Dom&#237;nio%20C\QATC%2015\15.3%20Processo%20de%20informa&#231;&#245;es%20estrat&#233;gicas\15.3.2" TargetMode="External"/><Relationship Id="rId227" Type="http://schemas.openxmlformats.org/officeDocument/2006/relationships/hyperlink" Target="../Evid&#234;ncias/Dom&#237;nio%20E/QATC%2020/20.2%20Fiscaliza&#231;&#227;o%20or&#231;ament&#225;ria%20e%20financeira%20dos%20recursos%20de%20sa&#250;de/20.2.2" TargetMode="External"/><Relationship Id="rId269" Type="http://schemas.openxmlformats.org/officeDocument/2006/relationships/hyperlink" Target="../Evid&#234;ncias/Dom&#237;nio%20C/QATC%208/8.1%20Processo%20de%20planejamento%20de%20fiscaliza&#231;&#227;o%20e%20auditoria/8.1.4" TargetMode="External"/><Relationship Id="rId33" Type="http://schemas.openxmlformats.org/officeDocument/2006/relationships/hyperlink" Target="..\Evid&#234;ncias\Dom&#237;nio%20B\QATC%203\3.2%20Execu&#231;&#227;o%20e%20monitoramento%20do%20plano%20estrat&#233;gico\3.2.2" TargetMode="External"/><Relationship Id="rId129" Type="http://schemas.openxmlformats.org/officeDocument/2006/relationships/hyperlink" Target="../Evid&#234;ncias/Dom&#237;nio%20C/QATC%2011/11.2%20Normas%20e%20requisitos%20de%20auditoria%20operacional/11.2.3" TargetMode="External"/><Relationship Id="rId280" Type="http://schemas.openxmlformats.org/officeDocument/2006/relationships/hyperlink" Target="../Evid&#234;ncias/Dom&#237;nio%20C/QATC%208/8.3%20Planejamento%20das%20auditorias%20operacionais/8.3.2" TargetMode="External"/><Relationship Id="rId75" Type="http://schemas.openxmlformats.org/officeDocument/2006/relationships/hyperlink" Target="..\Evid&#234;ncias\Dom&#237;nio%20B\QATC%205\5.3%20Gest&#227;o%20processual\5.3.7" TargetMode="External"/><Relationship Id="rId140" Type="http://schemas.openxmlformats.org/officeDocument/2006/relationships/hyperlink" Target="../Evid&#234;ncias/Dom&#237;nio%20C/QATC%2011/11.3%20Processo%20de%20auditoria%20operacional/11.3.9" TargetMode="External"/><Relationship Id="rId182" Type="http://schemas.openxmlformats.org/officeDocument/2006/relationships/hyperlink" Target="../Evid&#234;ncias/Dom&#237;nio%20D/QATC%2016/16.2%20Fiscaliza&#231;&#227;o%20e%20auditoria%20das%20licita&#231;&#245;es%20de%20obras%20p&#250;blicas/16.2.3" TargetMode="External"/><Relationship Id="rId6" Type="http://schemas.openxmlformats.org/officeDocument/2006/relationships/hyperlink" Target="..\Evid&#234;ncias\Dom&#237;nio%20A\QATC%2001\1.2%20Ministros%20e%20Conselheiros%20Substitutos\1.2.2" TargetMode="External"/><Relationship Id="rId238" Type="http://schemas.openxmlformats.org/officeDocument/2006/relationships/hyperlink" Target="../Evid&#234;ncias/Dom&#237;nio%20E/QATC%2021/21.2%20Gest&#227;o%20atuarial/21.2.1" TargetMode="External"/><Relationship Id="rId291" Type="http://schemas.openxmlformats.org/officeDocument/2006/relationships/hyperlink" Target="https://transparencia.tce.mg.gov.br/" TargetMode="External"/><Relationship Id="rId305" Type="http://schemas.openxmlformats.org/officeDocument/2006/relationships/hyperlink" Target="..\Evid&#234;ncias\Dom&#237;nio%20F\QATC%2023\23.1%20Fiscaliza&#231;&#227;o%20e%20auditoria%20da%20gest&#227;o%20fiscal\23.1.10" TargetMode="External"/><Relationship Id="rId44" Type="http://schemas.openxmlformats.org/officeDocument/2006/relationships/hyperlink" Target="..\Evid&#234;ncias\Dom&#237;nio%20B\QATC%204\4.1%20Transpar&#234;ncia\4.1.6" TargetMode="External"/><Relationship Id="rId86" Type="http://schemas.openxmlformats.org/officeDocument/2006/relationships/hyperlink" Target="..\Evid&#234;ncias\Dom&#237;nio%20B\QATC%206\6.3%20Pol&#237;tica%20de%20bem-estar,%20acessibilidade%20e%20clima%20organizacional\6.3.3" TargetMode="External"/><Relationship Id="rId151" Type="http://schemas.openxmlformats.org/officeDocument/2006/relationships/hyperlink" Target="..\Evid&#234;ncias\Dom&#237;nio%20C\QATC%2013\13.1%20Abrang&#234;ncia%20%20do%20controle%20externo%20concomitante\13.1.4" TargetMode="External"/><Relationship Id="rId193" Type="http://schemas.openxmlformats.org/officeDocument/2006/relationships/hyperlink" Target="..\Evid&#234;ncias\Dom&#237;nio%20D\QATC%2016\16.4%20Resultados%20da%20fiscaliza&#231;&#227;o%20e%20auditorias%20das%20obras%20p&#250;blicas\16.4.2" TargetMode="External"/><Relationship Id="rId207" Type="http://schemas.openxmlformats.org/officeDocument/2006/relationships/hyperlink" Target="../Evid&#234;ncias/Dom&#237;nio%20D/QATC%2018/18.3%20Fiscaliza&#231;&#227;o%20e%20auditoria%20da%20gest&#227;o%20de%20mobilidade%20urbana/18.3.4" TargetMode="External"/><Relationship Id="rId249" Type="http://schemas.openxmlformats.org/officeDocument/2006/relationships/hyperlink" Target="..\Evid&#234;ncias\Dom&#237;nio%20F\QATC%2023\23.1%20Fiscaliza&#231;&#227;o%20e%20auditoria%20da%20gest&#227;o%20fiscal\23.1.1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23"/>
  <sheetViews>
    <sheetView tabSelected="1" topLeftCell="A6" zoomScale="80" zoomScaleNormal="80" workbookViewId="0">
      <pane ySplit="1" topLeftCell="A9" activePane="bottomLeft" state="frozen"/>
      <selection activeCell="A6" sqref="A6"/>
      <selection pane="bottomLeft" activeCell="A7" sqref="A7:XFD7"/>
    </sheetView>
  </sheetViews>
  <sheetFormatPr defaultColWidth="14.42578125" defaultRowHeight="15" x14ac:dyDescent="0.25"/>
  <cols>
    <col min="1" max="1" width="17.85546875" style="16" customWidth="1"/>
    <col min="2" max="2" width="48.42578125" style="1" customWidth="1"/>
    <col min="3" max="3" width="48.42578125" style="16" customWidth="1"/>
    <col min="4" max="4" width="46.140625" style="1" customWidth="1"/>
    <col min="5" max="5" width="23.140625" style="1" customWidth="1"/>
    <col min="6" max="6" width="23.7109375" style="38" customWidth="1"/>
    <col min="7" max="7" width="18.7109375" style="1" customWidth="1"/>
    <col min="8" max="8" width="46.140625" style="1" customWidth="1"/>
    <col min="9" max="9" width="37.42578125" style="1" customWidth="1"/>
    <col min="10" max="10" width="23.7109375" style="1" customWidth="1"/>
    <col min="11" max="11" width="34" style="1" customWidth="1"/>
    <col min="12" max="12" width="27.7109375" style="1" customWidth="1"/>
    <col min="13" max="13" width="23.7109375" style="1" customWidth="1"/>
    <col min="14" max="14" width="33.42578125" style="599" customWidth="1"/>
    <col min="15" max="15" width="33.28515625" style="1" customWidth="1"/>
    <col min="16" max="16" width="21" style="38" customWidth="1"/>
    <col min="17" max="17" width="21.140625" style="38" customWidth="1"/>
    <col min="18" max="18" width="31.7109375" style="38" customWidth="1"/>
    <col min="19" max="19" width="36.5703125" style="38" customWidth="1"/>
    <col min="20" max="20" width="34" style="38" customWidth="1"/>
    <col min="21" max="21" width="5.85546875" style="1" customWidth="1"/>
    <col min="22" max="22" width="34" style="1" customWidth="1"/>
    <col min="23" max="23" width="8.7109375" style="1" customWidth="1"/>
    <col min="24" max="16384" width="14.42578125" style="1"/>
  </cols>
  <sheetData>
    <row r="1" spans="1:23" x14ac:dyDescent="0.25">
      <c r="A1" s="718"/>
      <c r="B1" s="719"/>
      <c r="C1" s="719"/>
      <c r="D1" s="719"/>
      <c r="E1" s="719"/>
      <c r="F1" s="719"/>
      <c r="G1" s="719"/>
      <c r="H1" s="719"/>
      <c r="I1" s="719"/>
      <c r="J1" s="719"/>
      <c r="K1" s="719"/>
      <c r="L1" s="719"/>
      <c r="M1" s="719"/>
      <c r="N1" s="719"/>
      <c r="O1" s="719"/>
    </row>
    <row r="2" spans="1:23" ht="15.75" thickBot="1" x14ac:dyDescent="0.3">
      <c r="A2" s="719"/>
      <c r="B2" s="719"/>
      <c r="C2" s="719"/>
      <c r="D2" s="719"/>
      <c r="E2" s="719"/>
      <c r="F2" s="719"/>
      <c r="G2" s="719"/>
      <c r="H2" s="719"/>
      <c r="I2" s="719"/>
      <c r="J2" s="719"/>
      <c r="K2" s="719"/>
      <c r="L2" s="719"/>
      <c r="M2" s="719"/>
      <c r="N2" s="719"/>
      <c r="O2" s="719"/>
    </row>
    <row r="3" spans="1:23" ht="36.75" thickBot="1" x14ac:dyDescent="0.3">
      <c r="A3" s="641" t="s">
        <v>1550</v>
      </c>
      <c r="B3" s="642"/>
      <c r="C3" s="642"/>
      <c r="D3" s="643"/>
      <c r="E3" s="634"/>
      <c r="F3" s="635"/>
      <c r="G3" s="635"/>
      <c r="H3" s="635"/>
      <c r="I3" s="635"/>
      <c r="J3" s="635"/>
      <c r="K3" s="635"/>
      <c r="L3" s="635"/>
      <c r="M3" s="635"/>
      <c r="N3" s="635"/>
      <c r="O3" s="635"/>
      <c r="P3" s="635"/>
      <c r="Q3" s="635"/>
      <c r="R3" s="635"/>
      <c r="S3" s="635"/>
      <c r="T3" s="635"/>
    </row>
    <row r="4" spans="1:23" ht="15.75" thickBot="1" x14ac:dyDescent="0.3">
      <c r="A4" s="682" t="s">
        <v>0</v>
      </c>
      <c r="B4" s="683"/>
      <c r="C4" s="683"/>
      <c r="D4" s="684"/>
      <c r="E4" s="699"/>
      <c r="F4" s="700"/>
      <c r="G4" s="700"/>
      <c r="H4" s="700"/>
      <c r="I4" s="700"/>
      <c r="J4" s="700"/>
      <c r="K4" s="700"/>
      <c r="L4" s="700"/>
      <c r="M4" s="700"/>
      <c r="N4" s="700"/>
      <c r="O4" s="700"/>
      <c r="P4" s="700"/>
      <c r="Q4" s="700"/>
      <c r="R4" s="700"/>
      <c r="S4" s="700"/>
      <c r="T4" s="700"/>
    </row>
    <row r="5" spans="1:23" ht="79.5" thickBot="1" x14ac:dyDescent="0.45">
      <c r="A5" s="685" t="s">
        <v>1640</v>
      </c>
      <c r="B5" s="686"/>
      <c r="C5" s="686"/>
      <c r="D5" s="687"/>
      <c r="E5" s="688" t="s">
        <v>1516</v>
      </c>
      <c r="F5" s="686"/>
      <c r="G5" s="686"/>
      <c r="H5" s="686"/>
      <c r="I5" s="687"/>
      <c r="J5" s="692" t="s">
        <v>1583</v>
      </c>
      <c r="K5" s="693"/>
      <c r="L5" s="693"/>
      <c r="M5" s="694" t="s">
        <v>1592</v>
      </c>
      <c r="N5" s="695"/>
      <c r="O5" s="687"/>
      <c r="P5" s="639" t="s">
        <v>1584</v>
      </c>
      <c r="Q5" s="639"/>
      <c r="R5" s="639"/>
      <c r="S5" s="640"/>
      <c r="T5" s="475" t="s">
        <v>1625</v>
      </c>
      <c r="U5" s="2"/>
      <c r="V5" s="2"/>
      <c r="W5" s="2"/>
    </row>
    <row r="6" spans="1:23" ht="93.75" thickBot="1" x14ac:dyDescent="0.4">
      <c r="A6" s="143" t="s">
        <v>1575</v>
      </c>
      <c r="B6" s="3" t="s">
        <v>1576</v>
      </c>
      <c r="C6" s="3" t="s">
        <v>1577</v>
      </c>
      <c r="D6" s="144" t="s">
        <v>450</v>
      </c>
      <c r="E6" s="145" t="s">
        <v>1578</v>
      </c>
      <c r="F6" s="4" t="s">
        <v>1579</v>
      </c>
      <c r="G6" s="4" t="s">
        <v>487</v>
      </c>
      <c r="H6" s="4" t="s">
        <v>488</v>
      </c>
      <c r="I6" s="6" t="s">
        <v>1580</v>
      </c>
      <c r="J6" s="145" t="s">
        <v>1581</v>
      </c>
      <c r="K6" s="5" t="s">
        <v>1582</v>
      </c>
      <c r="L6" s="146" t="s">
        <v>1633</v>
      </c>
      <c r="M6" s="145" t="s">
        <v>1581</v>
      </c>
      <c r="N6" s="4" t="s">
        <v>503</v>
      </c>
      <c r="O6" s="146" t="s">
        <v>1634</v>
      </c>
      <c r="P6" s="147" t="s">
        <v>1581</v>
      </c>
      <c r="Q6" s="4" t="s">
        <v>1585</v>
      </c>
      <c r="R6" s="147" t="s">
        <v>1586</v>
      </c>
      <c r="S6" s="146" t="s">
        <v>1587</v>
      </c>
      <c r="T6" s="150" t="s">
        <v>1588</v>
      </c>
      <c r="U6" s="7"/>
      <c r="V6" s="7"/>
      <c r="W6" s="7"/>
    </row>
    <row r="7" spans="1:23" ht="21" x14ac:dyDescent="0.25">
      <c r="A7" s="696" t="s">
        <v>1</v>
      </c>
      <c r="B7" s="697"/>
      <c r="C7" s="697"/>
      <c r="D7" s="698"/>
      <c r="E7" s="300"/>
      <c r="F7" s="42"/>
      <c r="G7" s="49"/>
      <c r="H7" s="78"/>
      <c r="I7" s="242"/>
      <c r="J7" s="271"/>
      <c r="K7" s="272"/>
      <c r="L7" s="618"/>
      <c r="M7" s="366"/>
      <c r="N7" s="148"/>
      <c r="O7" s="367"/>
      <c r="P7" s="364"/>
      <c r="Q7" s="152"/>
      <c r="R7" s="152"/>
      <c r="S7" s="153"/>
      <c r="T7" s="154"/>
    </row>
    <row r="8" spans="1:23" s="44" customFormat="1" ht="21" x14ac:dyDescent="0.35">
      <c r="A8" s="302" t="s">
        <v>2</v>
      </c>
      <c r="B8" s="658" t="s">
        <v>563</v>
      </c>
      <c r="C8" s="701"/>
      <c r="D8" s="702"/>
      <c r="E8" s="301"/>
      <c r="F8" s="62"/>
      <c r="G8" s="43">
        <f>IFERROR(IF(F8="NA","NÃO AVALIADO",IF(OR(AND(G10="NA",G16="NA")=TRUE,AND(G10="NA",G23="NA")=TRUE,AND(G16="NA",G23="NA")=TRUE)=TRUE,"NÃO AVALIADO",IF(AND(G10="",G16="",G23="")=TRUE,"",IF(AVERAGE(G10,G16,G23)-INT(AVERAGE(G10,G16,G23))&lt;=0.5,INT(AVERAGE(G10,G16,G23)),INT(AVERAGE(G10,G16,G23))+1)))),"")</f>
        <v>4</v>
      </c>
      <c r="H8" s="79"/>
      <c r="I8" s="243"/>
      <c r="J8" s="219"/>
      <c r="K8" s="273"/>
      <c r="L8" s="482">
        <f>IFERROR(IF(J8="NA","NÃO AVALIADO",IF(OR(AND(L10="NA",L16="NA")=TRUE,AND(L10="NA",L23="NA")=TRUE,AND(L16="NA",L23="NA")=TRUE)=TRUE,"NÃO AVALIADO",IF(AND(L10="",L16="",L23="")=TRUE,"",IF(AVERAGE(L10,L16,L23)-INT(AVERAGE(L10,L16,L23))&lt;=0.5,INT(AVERAGE(L10,L16,L23)),INT(AVERAGE(L10,L16,L23))+1)))),"")</f>
        <v>4</v>
      </c>
      <c r="M8" s="371"/>
      <c r="N8" s="155"/>
      <c r="O8" s="362">
        <f>IFERROR(IF(M8="NA","NÃO AVALIADO",IF(OR(AND(O10="NA",O16="NA")=TRUE,AND(O10="NA",O23="NA")=TRUE,AND(O16="NA",O23="NA")=TRUE)=TRUE,"NÃO AVALIADO",IF(AND(O10="",O16="",O23="")=TRUE,"",IF(AVERAGE(O10,O16,O23)-INT(AVERAGE(O10,O16,O23))&lt;=0.5,INT(AVERAGE(O10,O16,O23)),INT(AVERAGE(O10,O16,O23))+1)))),"")</f>
        <v>4</v>
      </c>
      <c r="P8" s="390"/>
      <c r="Q8" s="43" t="str">
        <f>IFERROR(IF(P8="NA","NÃO AVALIADO",IF(OR(AND(Q10="NA",Q16="NA")=TRUE,AND(Q10="NA",Q23="NA")=TRUE,AND(Q16="NA",Q23="NA")=TRUE)=TRUE,"NÃO AVALIADO",IF(AND(Q10="",Q16="",Q23="")=TRUE,"",IF(AVERAGE(Q10,Q16,Q23)-INT(AVERAGE(Q10,Q16,Q23))&lt;=0.5,INT(AVERAGE(Q10,Q16,Q23)),INT(AVERAGE(Q10,Q16,Q23))+1)))),"")</f>
        <v/>
      </c>
      <c r="R8" s="155"/>
      <c r="S8" s="156"/>
      <c r="T8" s="232">
        <f>IF(Q8="",IF(O8="",L8,O8),Q8)</f>
        <v>4</v>
      </c>
    </row>
    <row r="9" spans="1:23" ht="21" x14ac:dyDescent="0.25">
      <c r="A9" s="303" t="s">
        <v>3</v>
      </c>
      <c r="B9" s="664" t="s">
        <v>564</v>
      </c>
      <c r="C9" s="689"/>
      <c r="D9" s="690"/>
      <c r="E9" s="286"/>
      <c r="F9" s="54"/>
      <c r="G9" s="41"/>
      <c r="H9" s="53"/>
      <c r="I9" s="244"/>
      <c r="J9" s="220"/>
      <c r="K9" s="53"/>
      <c r="L9" s="619"/>
      <c r="M9" s="220"/>
      <c r="N9" s="157"/>
      <c r="O9" s="368"/>
      <c r="P9" s="258"/>
      <c r="Q9" s="41"/>
      <c r="R9" s="157"/>
      <c r="S9" s="158"/>
      <c r="T9" s="233"/>
      <c r="U9" s="9"/>
      <c r="V9" s="9"/>
      <c r="W9" s="9"/>
    </row>
    <row r="10" spans="1:23" ht="21" x14ac:dyDescent="0.25">
      <c r="A10" s="304" t="s">
        <v>4</v>
      </c>
      <c r="B10" s="691" t="s">
        <v>565</v>
      </c>
      <c r="C10" s="689"/>
      <c r="D10" s="690"/>
      <c r="E10" s="285"/>
      <c r="F10" s="55"/>
      <c r="G10" s="39">
        <f>IF(OR(F10="NA",COUNTIF(F12:F15,"NA")&gt;2)=TRUE,"NA",IF(AND(F15="",F12="",F13="",F14="")=TRUE,"",IF(COUNTIF(F12:F15,"sim")+COUNTIF(F12:F15,"NA")=4,4,IF(COUNTIF(F12:F15,"sim")+COUNTIF(F12:F15,"NA")&gt;=3,3,IF(COUNTIF(F12:F15,"sim")+COUNTIF(F12:F15,"NA")&gt;=2,2,IF(COUNTIF(F12:F15,"sim")+COUNTIF(F12:F15,"NA")&gt;=1,1,0))))))</f>
        <v>4</v>
      </c>
      <c r="H10" s="274"/>
      <c r="I10" s="604"/>
      <c r="J10" s="221"/>
      <c r="K10" s="274"/>
      <c r="L10" s="481">
        <f>IF(OR(J10="NA",COUNTIF(J12:J15,"NA")&gt;2)=TRUE,"NA",IF(AND(J15="",J12="",J13="",J14="")=TRUE,"",IF(COUNTIF(J12:J15,"sim")+COUNTIF(J12:J15,"NA")=4,4,IF(COUNTIF(J12:J15,"sim")+COUNTIF(J12:J15,"NA")&gt;=3,3,IF(COUNTIF(J12:J15,"sim")+COUNTIF(J12:J15,"NA")&gt;=2,2,IF(COUNTIF(J12:J15,"sim")+COUNTIF(J12:J15,"NA")&gt;=1,1,0))))))</f>
        <v>4</v>
      </c>
      <c r="M10" s="221"/>
      <c r="N10" s="165"/>
      <c r="O10" s="481">
        <f>IF(OR(M10="NA",COUNTIF(M12:M15,"NA")&gt;2)=TRUE,"NA",IF(AND(M15="",M12="",M13="",M14="")=TRUE,"",IF(COUNTIF(M12:M15,"sim")+COUNTIF(M12:M15,"NA")=4,4,IF(COUNTIF(M12:M15,"sim")+COUNTIF(M12:M15,"NA")&gt;=3,3,IF(COUNTIF(M12:M15,"sim")+COUNTIF(M12:M15,"NA")&gt;=2,2,IF(COUNTIF(M12:M15,"sim")+COUNTIF(M12:M15,"NA")&gt;=1,1,0))))))</f>
        <v>4</v>
      </c>
      <c r="P10" s="259"/>
      <c r="Q10" s="39" t="str">
        <f>IF(OR(P10="NA",COUNTIF(P12:P15,"NA")&gt;2)=TRUE,"NA",IF(AND(P15="",P12="",P13="",P14="")=TRUE,"",IF(COUNTIF(P12:P15,"sim")+COUNTIF(P12:P15,"NA")=4,4,IF(COUNTIF(P12:P15,"sim")+COUNTIF(P12:P15,"NA")&gt;=3,3,IF(COUNTIF(P12:P15,"sim")+COUNTIF(P12:P15,"NA")&gt;=2,2,IF(COUNTIF(P12:P15,"sim")+COUNTIF(P12:P15,"NA")&gt;=1,1,0))))))</f>
        <v/>
      </c>
      <c r="R10" s="165"/>
      <c r="S10" s="166"/>
      <c r="T10" s="39">
        <f>IF(Q10="",IF(O10="",L10,O10),Q10)</f>
        <v>4</v>
      </c>
      <c r="U10" s="9"/>
      <c r="V10" s="9"/>
      <c r="W10" s="9"/>
    </row>
    <row r="11" spans="1:23" ht="21" x14ac:dyDescent="0.25">
      <c r="A11" s="305"/>
      <c r="B11" s="306" t="s">
        <v>566</v>
      </c>
      <c r="C11" s="13"/>
      <c r="D11" s="644" t="s">
        <v>567</v>
      </c>
      <c r="E11" s="286"/>
      <c r="F11" s="74"/>
      <c r="G11" s="41"/>
      <c r="H11" s="53"/>
      <c r="I11" s="244"/>
      <c r="J11" s="222"/>
      <c r="K11" s="53"/>
      <c r="L11" s="619"/>
      <c r="M11" s="222"/>
      <c r="N11" s="157"/>
      <c r="O11" s="368"/>
      <c r="P11" s="260"/>
      <c r="Q11" s="41"/>
      <c r="R11" s="157"/>
      <c r="S11" s="158"/>
      <c r="T11" s="234"/>
      <c r="U11" s="12"/>
      <c r="V11" s="12"/>
      <c r="W11" s="12"/>
    </row>
    <row r="12" spans="1:23" ht="105" x14ac:dyDescent="0.25">
      <c r="A12" s="305" t="s">
        <v>5</v>
      </c>
      <c r="B12" s="13" t="s">
        <v>568</v>
      </c>
      <c r="C12" s="20" t="s">
        <v>1201</v>
      </c>
      <c r="D12" s="661"/>
      <c r="E12" s="483" t="s">
        <v>1641</v>
      </c>
      <c r="F12" s="54" t="s">
        <v>1469</v>
      </c>
      <c r="G12" s="41"/>
      <c r="H12" s="484" t="s">
        <v>1642</v>
      </c>
      <c r="I12" s="493" t="s">
        <v>1653</v>
      </c>
      <c r="J12" s="220" t="s">
        <v>1469</v>
      </c>
      <c r="K12" s="53"/>
      <c r="L12" s="619"/>
      <c r="M12" s="220" t="s">
        <v>1469</v>
      </c>
      <c r="N12" s="157"/>
      <c r="O12" s="368"/>
      <c r="P12" s="258"/>
      <c r="Q12" s="41"/>
      <c r="R12" s="157"/>
      <c r="S12" s="158"/>
      <c r="T12" s="233"/>
      <c r="U12" s="12"/>
      <c r="V12" s="12"/>
      <c r="W12" s="12"/>
    </row>
    <row r="13" spans="1:23" ht="135" x14ac:dyDescent="0.25">
      <c r="A13" s="305" t="s">
        <v>6</v>
      </c>
      <c r="B13" s="13" t="s">
        <v>569</v>
      </c>
      <c r="C13" s="21" t="s">
        <v>1201</v>
      </c>
      <c r="D13" s="661"/>
      <c r="E13" s="483" t="s">
        <v>1641</v>
      </c>
      <c r="F13" s="54" t="s">
        <v>1469</v>
      </c>
      <c r="G13" s="41"/>
      <c r="H13" s="485" t="s">
        <v>1643</v>
      </c>
      <c r="I13" s="493" t="s">
        <v>1654</v>
      </c>
      <c r="J13" s="220" t="s">
        <v>1469</v>
      </c>
      <c r="K13" s="53"/>
      <c r="L13" s="619"/>
      <c r="M13" s="220" t="s">
        <v>1469</v>
      </c>
      <c r="N13" s="157"/>
      <c r="O13" s="368"/>
      <c r="P13" s="258"/>
      <c r="Q13" s="41"/>
      <c r="R13" s="157"/>
      <c r="S13" s="158"/>
      <c r="T13" s="233"/>
      <c r="U13" s="12"/>
      <c r="V13" s="12"/>
      <c r="W13" s="12"/>
    </row>
    <row r="14" spans="1:23" ht="75" x14ac:dyDescent="0.25">
      <c r="A14" s="307" t="s">
        <v>7</v>
      </c>
      <c r="B14" s="13" t="s">
        <v>570</v>
      </c>
      <c r="C14" s="21" t="s">
        <v>1201</v>
      </c>
      <c r="D14" s="661"/>
      <c r="E14" s="483" t="s">
        <v>1641</v>
      </c>
      <c r="F14" s="54" t="s">
        <v>1469</v>
      </c>
      <c r="G14" s="46"/>
      <c r="H14" s="485" t="s">
        <v>1644</v>
      </c>
      <c r="I14" s="493" t="s">
        <v>1655</v>
      </c>
      <c r="J14" s="220" t="s">
        <v>1469</v>
      </c>
      <c r="K14" s="56"/>
      <c r="L14" s="369"/>
      <c r="M14" s="220" t="s">
        <v>1469</v>
      </c>
      <c r="N14" s="157"/>
      <c r="O14" s="369"/>
      <c r="P14" s="258"/>
      <c r="Q14" s="46"/>
      <c r="R14" s="159"/>
      <c r="S14" s="160"/>
      <c r="T14" s="235"/>
      <c r="U14" s="12"/>
      <c r="V14" s="12"/>
      <c r="W14" s="12"/>
    </row>
    <row r="15" spans="1:23" ht="105" x14ac:dyDescent="0.25">
      <c r="A15" s="307" t="s">
        <v>8</v>
      </c>
      <c r="B15" s="13" t="s">
        <v>1637</v>
      </c>
      <c r="C15" s="21" t="s">
        <v>1201</v>
      </c>
      <c r="D15" s="662"/>
      <c r="E15" s="483" t="s">
        <v>1641</v>
      </c>
      <c r="F15" s="54" t="s">
        <v>1469</v>
      </c>
      <c r="G15" s="46"/>
      <c r="H15" s="486" t="s">
        <v>1645</v>
      </c>
      <c r="I15" s="493" t="s">
        <v>1656</v>
      </c>
      <c r="J15" s="220" t="s">
        <v>1469</v>
      </c>
      <c r="K15" s="56"/>
      <c r="L15" s="369"/>
      <c r="M15" s="220" t="s">
        <v>1469</v>
      </c>
      <c r="N15" s="157" t="s">
        <v>2278</v>
      </c>
      <c r="O15" s="369"/>
      <c r="P15" s="258"/>
      <c r="Q15" s="46"/>
      <c r="R15" s="159"/>
      <c r="S15" s="160"/>
      <c r="T15" s="235"/>
      <c r="U15" s="12"/>
      <c r="V15" s="12"/>
      <c r="W15" s="12"/>
    </row>
    <row r="16" spans="1:23" ht="21" x14ac:dyDescent="0.25">
      <c r="A16" s="308" t="s">
        <v>9</v>
      </c>
      <c r="B16" s="650" t="s">
        <v>571</v>
      </c>
      <c r="C16" s="651"/>
      <c r="D16" s="652"/>
      <c r="E16" s="288"/>
      <c r="F16" s="259"/>
      <c r="G16" s="40">
        <f>IF(OR(F16="NA",COUNTIF(F17:F22,"NA")&gt;2)=TRUE,"NA",IF(AND(F17="",F18="",F19="",F20="",F21="",F22="")=TRUE,"",IF(COUNTIF(F17:F22,"sim")+COUNTIF(F17:F22,"NA")=6,4,IF(COUNTIF(F17:F22,"sim")+COUNTIF(F17:F22,"NA")&gt;=4,3,IF(COUNTIF(F17:F22,"sim")+COUNTIF(F17:F22,"NA")&gt;=3,2,IF(COUNTIF(F17:F22,"sim")+COUNTIF(F17:F22,"NA")&gt;=2,1,0))))))</f>
        <v>3</v>
      </c>
      <c r="H16" s="275"/>
      <c r="I16" s="246"/>
      <c r="J16" s="360"/>
      <c r="K16" s="275"/>
      <c r="L16" s="481">
        <f>IF(OR(J16="NA",COUNTIF(J17:J22,"NA")&gt;2)=TRUE,"NA",IF(AND(J17="",J18="",J19="",J20="",J21="",J22="")=TRUE,"",IF(COUNTIF(J17:J22,"sim")+COUNTIF(J17:J22,"NA")=6,4,IF(COUNTIF(J17:J22,"sim")+COUNTIF(J17:J22,"NA")&gt;=4,3,IF(COUNTIF(J17:J22,"sim")+COUNTIF(J17:J22,"NA")&gt;=3,2,IF(COUNTIF(J17:J22,"sim")+COUNTIF(J17:J22,"NA")&gt;=2,1,0))))))</f>
        <v>3</v>
      </c>
      <c r="M16" s="221"/>
      <c r="N16" s="165"/>
      <c r="O16" s="481">
        <f>IF(OR(M16="NA",COUNTIF(M17:M22,"NA")&gt;2)=TRUE,"NA",IF(AND(M17="",M18="",M19="",M20="",M21="",M22="")=TRUE,"",IF(COUNTIF(M17:M22,"sim")+COUNTIF(M17:M22,"NA")=6,4,IF(COUNTIF(M17:M22,"sim")+COUNTIF(M17:M22,"NA")&gt;=4,3,IF(COUNTIF(M17:M22,"sim")+COUNTIF(M17:M22,"NA")&gt;=3,2,IF(COUNTIF(M17:M22,"sim")+COUNTIF(M17:M22,"NA")&gt;=2,1,0))))))</f>
        <v>3</v>
      </c>
      <c r="P16" s="259"/>
      <c r="Q16" s="40" t="str">
        <f>IF(OR(P16="NA",COUNTIF(P17:P22,"NA")&gt;2)=TRUE,"NA",IF(AND(P17="",P18="",P19="",P20="",P21="",P22="")=TRUE,"",IF(COUNTIF(P17:P22,"sim")+COUNTIF(P17:P22,"NA")=6,4,IF(COUNTIF(P17:P22,"sim")+COUNTIF(P17:P22,"NA")&gt;=4,3,IF(COUNTIF(P17:P22,"sim")+COUNTIF(P17:P22,"NA")&gt;=3,2,IF(COUNTIF(P17:P22,"sim")+COUNTIF(P17:P22,"NA")&gt;=2,1,0))))))</f>
        <v/>
      </c>
      <c r="R16" s="161"/>
      <c r="S16" s="162"/>
      <c r="T16" s="39">
        <f>IF(Q16="",IF(O16="",L16,O16),Q16)</f>
        <v>3</v>
      </c>
      <c r="U16" s="12"/>
      <c r="V16" s="12"/>
      <c r="W16" s="12"/>
    </row>
    <row r="17" spans="1:23" ht="90" x14ac:dyDescent="0.25">
      <c r="A17" s="307" t="s">
        <v>10</v>
      </c>
      <c r="B17" s="13" t="s">
        <v>572</v>
      </c>
      <c r="C17" s="22" t="s">
        <v>573</v>
      </c>
      <c r="D17" s="644" t="s">
        <v>574</v>
      </c>
      <c r="E17" s="483" t="s">
        <v>1641</v>
      </c>
      <c r="F17" s="54" t="s">
        <v>1469</v>
      </c>
      <c r="G17" s="46"/>
      <c r="H17" s="487" t="s">
        <v>1646</v>
      </c>
      <c r="I17" s="493" t="s">
        <v>1657</v>
      </c>
      <c r="J17" s="220" t="s">
        <v>1469</v>
      </c>
      <c r="K17" s="56"/>
      <c r="L17" s="369"/>
      <c r="M17" s="220" t="s">
        <v>1469</v>
      </c>
      <c r="N17" s="157" t="s">
        <v>2279</v>
      </c>
      <c r="O17" s="369"/>
      <c r="P17" s="258"/>
      <c r="Q17" s="46"/>
      <c r="R17" s="159"/>
      <c r="S17" s="160"/>
      <c r="T17" s="235"/>
      <c r="U17" s="12"/>
      <c r="V17" s="12"/>
      <c r="W17" s="12"/>
    </row>
    <row r="18" spans="1:23" ht="75" x14ac:dyDescent="0.25">
      <c r="A18" s="307" t="s">
        <v>11</v>
      </c>
      <c r="B18" s="13" t="s">
        <v>575</v>
      </c>
      <c r="C18" s="23" t="s">
        <v>576</v>
      </c>
      <c r="D18" s="661"/>
      <c r="E18" s="483" t="s">
        <v>1641</v>
      </c>
      <c r="F18" s="54" t="s">
        <v>1469</v>
      </c>
      <c r="G18" s="46"/>
      <c r="H18" s="488" t="s">
        <v>1647</v>
      </c>
      <c r="I18" s="493" t="s">
        <v>1658</v>
      </c>
      <c r="J18" s="220" t="s">
        <v>1469</v>
      </c>
      <c r="K18" s="56"/>
      <c r="L18" s="369"/>
      <c r="M18" s="220" t="s">
        <v>1469</v>
      </c>
      <c r="N18" s="600" t="s">
        <v>2288</v>
      </c>
      <c r="O18" s="369"/>
      <c r="P18" s="258"/>
      <c r="Q18" s="46"/>
      <c r="R18" s="159"/>
      <c r="S18" s="160"/>
      <c r="T18" s="235"/>
      <c r="U18" s="12"/>
      <c r="V18" s="12"/>
      <c r="W18" s="12"/>
    </row>
    <row r="19" spans="1:23" ht="90" x14ac:dyDescent="0.25">
      <c r="A19" s="307" t="s">
        <v>12</v>
      </c>
      <c r="B19" s="13" t="s">
        <v>577</v>
      </c>
      <c r="C19" s="23" t="s">
        <v>578</v>
      </c>
      <c r="D19" s="661"/>
      <c r="E19" s="483" t="s">
        <v>1641</v>
      </c>
      <c r="F19" s="54" t="s">
        <v>1469</v>
      </c>
      <c r="G19" s="46"/>
      <c r="H19" s="487" t="s">
        <v>1648</v>
      </c>
      <c r="I19" s="493" t="s">
        <v>1659</v>
      </c>
      <c r="J19" s="220" t="s">
        <v>1469</v>
      </c>
      <c r="K19" s="56"/>
      <c r="L19" s="369"/>
      <c r="M19" s="220" t="s">
        <v>1469</v>
      </c>
      <c r="N19" s="157"/>
      <c r="O19" s="369"/>
      <c r="P19" s="258"/>
      <c r="Q19" s="46"/>
      <c r="R19" s="159"/>
      <c r="S19" s="160"/>
      <c r="T19" s="235"/>
      <c r="U19" s="12"/>
      <c r="V19" s="12"/>
      <c r="W19" s="12"/>
    </row>
    <row r="20" spans="1:23" ht="94.5" x14ac:dyDescent="0.25">
      <c r="A20" s="307" t="s">
        <v>13</v>
      </c>
      <c r="B20" s="13" t="s">
        <v>579</v>
      </c>
      <c r="C20" s="23" t="s">
        <v>580</v>
      </c>
      <c r="D20" s="661"/>
      <c r="E20" s="483" t="s">
        <v>1641</v>
      </c>
      <c r="F20" s="54" t="s">
        <v>1470</v>
      </c>
      <c r="G20" s="46"/>
      <c r="H20" s="56"/>
      <c r="I20" s="605" t="s">
        <v>1660</v>
      </c>
      <c r="J20" s="220" t="s">
        <v>1470</v>
      </c>
      <c r="K20" s="56"/>
      <c r="L20" s="369"/>
      <c r="M20" s="220" t="s">
        <v>1470</v>
      </c>
      <c r="N20" s="157"/>
      <c r="O20" s="369"/>
      <c r="P20" s="258"/>
      <c r="Q20" s="46"/>
      <c r="R20" s="159"/>
      <c r="S20" s="160"/>
      <c r="T20" s="235"/>
      <c r="U20" s="12"/>
      <c r="V20" s="12"/>
      <c r="W20" s="12"/>
    </row>
    <row r="21" spans="1:23" ht="78.75" x14ac:dyDescent="0.25">
      <c r="A21" s="307" t="s">
        <v>14</v>
      </c>
      <c r="B21" s="13" t="s">
        <v>581</v>
      </c>
      <c r="C21" s="23" t="s">
        <v>582</v>
      </c>
      <c r="D21" s="661"/>
      <c r="E21" s="483" t="s">
        <v>1641</v>
      </c>
      <c r="F21" s="54" t="s">
        <v>1470</v>
      </c>
      <c r="G21" s="46"/>
      <c r="H21" s="489"/>
      <c r="I21" s="245"/>
      <c r="J21" s="220" t="s">
        <v>1470</v>
      </c>
      <c r="K21" s="56"/>
      <c r="L21" s="369"/>
      <c r="M21" s="220" t="s">
        <v>1470</v>
      </c>
      <c r="N21" s="157"/>
      <c r="O21" s="369"/>
      <c r="P21" s="258"/>
      <c r="Q21" s="46"/>
      <c r="R21" s="159"/>
      <c r="S21" s="160"/>
      <c r="T21" s="235"/>
      <c r="U21" s="12"/>
      <c r="V21" s="12"/>
      <c r="W21" s="12"/>
    </row>
    <row r="22" spans="1:23" ht="94.5" x14ac:dyDescent="0.25">
      <c r="A22" s="307" t="s">
        <v>15</v>
      </c>
      <c r="B22" s="13" t="s">
        <v>583</v>
      </c>
      <c r="C22" s="23" t="s">
        <v>584</v>
      </c>
      <c r="D22" s="662"/>
      <c r="E22" s="483" t="s">
        <v>1641</v>
      </c>
      <c r="F22" s="54" t="s">
        <v>1469</v>
      </c>
      <c r="G22" s="46"/>
      <c r="H22" s="488" t="s">
        <v>2258</v>
      </c>
      <c r="I22" s="493" t="s">
        <v>1661</v>
      </c>
      <c r="J22" s="220" t="s">
        <v>1469</v>
      </c>
      <c r="K22" s="56"/>
      <c r="L22" s="369"/>
      <c r="M22" s="220" t="s">
        <v>1469</v>
      </c>
      <c r="N22" s="157"/>
      <c r="O22" s="369"/>
      <c r="P22" s="258"/>
      <c r="Q22" s="46"/>
      <c r="R22" s="159"/>
      <c r="S22" s="160"/>
      <c r="T22" s="235"/>
      <c r="U22" s="12"/>
      <c r="V22" s="12"/>
      <c r="W22" s="12"/>
    </row>
    <row r="23" spans="1:23" ht="21" x14ac:dyDescent="0.25">
      <c r="A23" s="308" t="s">
        <v>16</v>
      </c>
      <c r="B23" s="650" t="s">
        <v>1202</v>
      </c>
      <c r="C23" s="651"/>
      <c r="D23" s="652"/>
      <c r="E23" s="289"/>
      <c r="F23" s="259"/>
      <c r="G23" s="39">
        <f>IF(OR(F23="NA",COUNTIF(F24:F27,"NA")&gt;2)=TRUE,"NA",IF(AND(F24="",F25="",F26="",F27="")=TRUE,"",IF(COUNTIF(F24:F27,"sim")+COUNTIF(F24:F27,"NA")=4,4,IF(COUNTIF(F24:F27,"sim")+COUNTIF(F24:F27,"NA")&gt;=3,3,IF(COUNTIF(F24:F27,"sim")+COUNTIF(F24:F27,"NA")&gt;=2,2,IF(COUNTIF(F24:F27,"sim")+COUNTIF(F24:F27,"NA")&gt;=1,1,0))))))</f>
        <v>4</v>
      </c>
      <c r="H23" s="276"/>
      <c r="I23" s="247"/>
      <c r="J23" s="360"/>
      <c r="K23" s="276"/>
      <c r="L23" s="481">
        <f>IF(OR(J23="NA",COUNTIF(J24:J27,"NA")&gt;2)=TRUE,"NA",IF(AND(J24="",J25="",J26="",J27="")=TRUE,"",IF(COUNTIF(J24:J27,"sim")+COUNTIF(J24:J27,"NA")=4,4,IF(COUNTIF(J24:J27,"sim")+COUNTIF(J24:J27,"NA")&gt;=3,3,IF(COUNTIF(J24:J27,"sim")+COUNTIF(J24:J27,"NA")&gt;=2,2,IF(COUNTIF(J24:J27,"sim")+COUNTIF(J24:J27,"NA")&gt;=1,1,0))))))</f>
        <v>4</v>
      </c>
      <c r="M23" s="221"/>
      <c r="N23" s="165"/>
      <c r="O23" s="481">
        <f>IF(OR(M23="NA",COUNTIF(M24:M27,"NA")&gt;2)=TRUE,"NA",IF(AND(M24="",M25="",M26="",M27="")=TRUE,"",IF(COUNTIF(M24:M27,"sim")+COUNTIF(M24:M27,"NA")=4,4,IF(COUNTIF(M24:M27,"sim")+COUNTIF(M24:M27,"NA")&gt;=3,3,IF(COUNTIF(M24:M27,"sim")+COUNTIF(M24:M27,"NA")&gt;=2,2,IF(COUNTIF(M24:M27,"sim")+COUNTIF(M24:M27,"NA")&gt;=1,1,0))))))</f>
        <v>4</v>
      </c>
      <c r="P23" s="259"/>
      <c r="Q23" s="39" t="str">
        <f>IF(OR(P23="NA",COUNTIF(P24:P27,"NA")&gt;2)=TRUE,"NA",IF(AND(P24="",P25="",P26="",P27="")=TRUE,"",IF(COUNTIF(P24:P27,"sim")+COUNTIF(P24:P27,"NA")=4,4,IF(COUNTIF(P24:P27,"sim")+COUNTIF(P24:P27,"NA")&gt;=3,3,IF(COUNTIF(P24:P27,"sim")+COUNTIF(P24:P27,"NA")&gt;=2,2,IF(COUNTIF(P24:P27,"sim")+COUNTIF(P24:P27,"NA")&gt;=1,1,0))))))</f>
        <v/>
      </c>
      <c r="R23" s="161"/>
      <c r="S23" s="162"/>
      <c r="T23" s="39">
        <f>IF(Q23="",IF(O23="",L23,O23),Q23)</f>
        <v>4</v>
      </c>
      <c r="U23" s="11"/>
      <c r="V23" s="11"/>
      <c r="W23" s="11"/>
    </row>
    <row r="24" spans="1:23" ht="47.25" x14ac:dyDescent="0.25">
      <c r="A24" s="307" t="s">
        <v>17</v>
      </c>
      <c r="B24" s="13" t="s">
        <v>585</v>
      </c>
      <c r="C24" s="22" t="s">
        <v>1203</v>
      </c>
      <c r="D24" s="644" t="s">
        <v>567</v>
      </c>
      <c r="E24" s="483" t="s">
        <v>1641</v>
      </c>
      <c r="F24" s="54" t="s">
        <v>1469</v>
      </c>
      <c r="G24" s="46"/>
      <c r="H24" s="490" t="s">
        <v>1649</v>
      </c>
      <c r="I24" s="493" t="s">
        <v>1662</v>
      </c>
      <c r="J24" s="220" t="s">
        <v>1469</v>
      </c>
      <c r="K24" s="56"/>
      <c r="L24" s="369"/>
      <c r="M24" s="220" t="s">
        <v>1469</v>
      </c>
      <c r="N24" s="157"/>
      <c r="O24" s="369"/>
      <c r="P24" s="258"/>
      <c r="Q24" s="46"/>
      <c r="R24" s="159"/>
      <c r="S24" s="160"/>
      <c r="T24" s="235"/>
      <c r="U24" s="12"/>
      <c r="V24" s="12"/>
      <c r="W24" s="12"/>
    </row>
    <row r="25" spans="1:23" ht="75.75" thickBot="1" x14ac:dyDescent="0.3">
      <c r="A25" s="307" t="s">
        <v>18</v>
      </c>
      <c r="B25" s="13" t="s">
        <v>586</v>
      </c>
      <c r="C25" s="21" t="s">
        <v>1315</v>
      </c>
      <c r="D25" s="661"/>
      <c r="E25" s="483" t="s">
        <v>1641</v>
      </c>
      <c r="F25" s="54" t="s">
        <v>1469</v>
      </c>
      <c r="G25" s="46"/>
      <c r="H25" s="488" t="s">
        <v>1650</v>
      </c>
      <c r="I25" s="493" t="s">
        <v>1663</v>
      </c>
      <c r="J25" s="220" t="s">
        <v>1469</v>
      </c>
      <c r="K25" s="56"/>
      <c r="L25" s="369"/>
      <c r="M25" s="220" t="s">
        <v>1469</v>
      </c>
      <c r="N25" s="600" t="s">
        <v>2288</v>
      </c>
      <c r="O25" s="369"/>
      <c r="P25" s="258"/>
      <c r="Q25" s="46"/>
      <c r="R25" s="159"/>
      <c r="S25" s="160"/>
      <c r="T25" s="235"/>
      <c r="U25" s="12"/>
      <c r="V25" s="12"/>
      <c r="W25" s="12"/>
    </row>
    <row r="26" spans="1:23" ht="48" thickBot="1" x14ac:dyDescent="0.3">
      <c r="A26" s="307" t="s">
        <v>19</v>
      </c>
      <c r="B26" s="13" t="s">
        <v>587</v>
      </c>
      <c r="C26" s="21" t="s">
        <v>1316</v>
      </c>
      <c r="D26" s="661"/>
      <c r="E26" s="483" t="s">
        <v>1641</v>
      </c>
      <c r="F26" s="54" t="s">
        <v>1469</v>
      </c>
      <c r="G26" s="46"/>
      <c r="H26" s="491" t="s">
        <v>1651</v>
      </c>
      <c r="I26" s="493" t="s">
        <v>1664</v>
      </c>
      <c r="J26" s="220" t="s">
        <v>1469</v>
      </c>
      <c r="K26" s="56"/>
      <c r="L26" s="369"/>
      <c r="M26" s="220" t="s">
        <v>1469</v>
      </c>
      <c r="N26" s="600" t="s">
        <v>2289</v>
      </c>
      <c r="O26" s="369"/>
      <c r="P26" s="258"/>
      <c r="Q26" s="46"/>
      <c r="R26" s="159"/>
      <c r="S26" s="160"/>
      <c r="T26" s="235"/>
      <c r="U26" s="12"/>
      <c r="V26" s="12"/>
      <c r="W26" s="12"/>
    </row>
    <row r="27" spans="1:23" ht="47.25" x14ac:dyDescent="0.25">
      <c r="A27" s="307" t="s">
        <v>20</v>
      </c>
      <c r="B27" s="13" t="s">
        <v>588</v>
      </c>
      <c r="C27" s="23" t="s">
        <v>1204</v>
      </c>
      <c r="D27" s="662"/>
      <c r="E27" s="483" t="s">
        <v>1641</v>
      </c>
      <c r="F27" s="54" t="s">
        <v>1469</v>
      </c>
      <c r="G27" s="46"/>
      <c r="H27" s="492" t="s">
        <v>1652</v>
      </c>
      <c r="I27" s="493" t="s">
        <v>1665</v>
      </c>
      <c r="J27" s="220" t="s">
        <v>1469</v>
      </c>
      <c r="K27" s="56"/>
      <c r="L27" s="369"/>
      <c r="M27" s="220" t="s">
        <v>1469</v>
      </c>
      <c r="N27" s="157"/>
      <c r="O27" s="369"/>
      <c r="P27" s="258"/>
      <c r="Q27" s="46"/>
      <c r="R27" s="159"/>
      <c r="S27" s="160"/>
      <c r="T27" s="235"/>
      <c r="U27" s="12"/>
      <c r="V27" s="12"/>
      <c r="W27" s="12"/>
    </row>
    <row r="28" spans="1:23" ht="21" x14ac:dyDescent="0.25">
      <c r="A28" s="655" t="s">
        <v>21</v>
      </c>
      <c r="B28" s="656"/>
      <c r="C28" s="656"/>
      <c r="D28" s="657"/>
      <c r="E28" s="290"/>
      <c r="F28" s="60"/>
      <c r="G28" s="50"/>
      <c r="H28" s="59"/>
      <c r="I28" s="248"/>
      <c r="J28" s="361"/>
      <c r="K28" s="216"/>
      <c r="L28" s="370"/>
      <c r="M28" s="223"/>
      <c r="N28" s="593"/>
      <c r="O28" s="370"/>
      <c r="P28" s="261"/>
      <c r="Q28" s="50"/>
      <c r="R28" s="163"/>
      <c r="S28" s="164"/>
      <c r="T28" s="236"/>
      <c r="U28" s="12"/>
      <c r="V28" s="12"/>
      <c r="W28" s="12"/>
    </row>
    <row r="29" spans="1:23" s="44" customFormat="1" ht="21" x14ac:dyDescent="0.35">
      <c r="A29" s="302" t="s">
        <v>22</v>
      </c>
      <c r="B29" s="658" t="s">
        <v>589</v>
      </c>
      <c r="C29" s="659"/>
      <c r="D29" s="660"/>
      <c r="E29" s="291"/>
      <c r="F29" s="62"/>
      <c r="G29" s="43">
        <f>IFERROR(IF(F29="NA","NÃO AVALIADO",IF(OR(AND(G31="NA",G39="NA")=TRUE,AND(G31="NA",G46="NA")=TRUE,AND(G39="NA",G46="NA")=TRUE)=TRUE,"NÃO AVALIADO",IF(AND(G31="",G39="",G46="")=TRUE,"",IF(AVERAGE(G31,G39,G46)-INT(AVERAGE(G31,G39,G46))&lt;=0.5,INT(AVERAGE(G31,G39,G46)),INT(AVERAGE(G31,G39,G46))+1)))),"")</f>
        <v>3</v>
      </c>
      <c r="H29" s="61"/>
      <c r="I29" s="249"/>
      <c r="J29" s="219"/>
      <c r="K29" s="277"/>
      <c r="L29" s="482">
        <f>IFERROR(IF(J29="NA","NÃO AVALIADO",IF(OR(AND(L31="NA",L39="NA")=TRUE,AND(L31="NA",L46="NA")=TRUE,AND(L39="NA",L46="NA")=TRUE)=TRUE,"NÃO AVALIADO",IF(AND(L31="",L39="",L46="")=TRUE,"",IF(AVERAGE(L31,L39,L46)-INT(AVERAGE(L31,L39,L46))&lt;=0.5,INT(AVERAGE(L31,L39,L46)),INT(AVERAGE(L31,L39,L46))+1)))),"")</f>
        <v>3</v>
      </c>
      <c r="M29" s="371"/>
      <c r="N29" s="155"/>
      <c r="O29" s="482">
        <f>IFERROR(IF(M29="NA","NÃO AVALIADO",IF(OR(AND(O31="NA",O39="NA")=TRUE,AND(O31="NA",O46="NA")=TRUE,AND(O39="NA",O46="NA")=TRUE)=TRUE,"NÃO AVALIADO",IF(AND(O31="",O39="",O46="")=TRUE,"",IF(AVERAGE(O31,O39,O46)-INT(AVERAGE(O31,O39,O46))&lt;=0.5,INT(AVERAGE(O31,O39,O46)),INT(AVERAGE(O31,O39,O46))+1)))),"")</f>
        <v>3</v>
      </c>
      <c r="P29" s="155"/>
      <c r="Q29" s="43" t="str">
        <f>IFERROR(IF(P29="NA","NÃO AVALIADO",IF(OR(AND(Q31="NA",Q39="NA")=TRUE,AND(Q31="NA",Q46="NA")=TRUE,AND(Q39="NA",Q46="NA")=TRUE)=TRUE,"NÃO AVALIADO",IF(AND(Q31="",Q39="",Q46="")=TRUE,"",IF(AVERAGE(Q31,Q39,Q46)-INT(AVERAGE(Q31,Q39,Q46))&lt;=0.5,INT(AVERAGE(Q31,Q39,Q46)),INT(AVERAGE(Q31,Q39,Q46))+1)))),"")</f>
        <v/>
      </c>
      <c r="R29" s="149"/>
      <c r="S29" s="151"/>
      <c r="T29" s="232">
        <f>IF(Q29="",IF(O29="",L29,O29),Q29)</f>
        <v>3</v>
      </c>
      <c r="U29" s="45"/>
      <c r="V29" s="45"/>
      <c r="W29" s="45"/>
    </row>
    <row r="30" spans="1:23" ht="21" x14ac:dyDescent="0.25">
      <c r="A30" s="303" t="s">
        <v>3</v>
      </c>
      <c r="B30" s="664" t="s">
        <v>564</v>
      </c>
      <c r="C30" s="651"/>
      <c r="D30" s="652"/>
      <c r="E30" s="286"/>
      <c r="F30" s="54"/>
      <c r="G30" s="41"/>
      <c r="H30" s="53"/>
      <c r="I30" s="244"/>
      <c r="J30" s="220"/>
      <c r="K30" s="53"/>
      <c r="L30" s="619"/>
      <c r="M30" s="220"/>
      <c r="N30" s="157"/>
      <c r="O30" s="368"/>
      <c r="P30" s="258"/>
      <c r="Q30" s="41"/>
      <c r="R30" s="157"/>
      <c r="S30" s="158"/>
      <c r="T30" s="233"/>
      <c r="U30" s="12"/>
      <c r="V30" s="12"/>
      <c r="W30" s="12"/>
    </row>
    <row r="31" spans="1:23" ht="21" x14ac:dyDescent="0.25">
      <c r="A31" s="304" t="s">
        <v>23</v>
      </c>
      <c r="B31" s="663" t="s">
        <v>590</v>
      </c>
      <c r="C31" s="651"/>
      <c r="D31" s="652"/>
      <c r="E31" s="292"/>
      <c r="F31" s="55"/>
      <c r="G31" s="40">
        <f>IF(OR(F31="NA",COUNTIF(F33:F38,"NA")&gt;2)=TRUE,"NA",IF(AND(F38="",F33="",F34="",F35="",F36="",F37="")=TRUE,"",IF(COUNTIF(F33:F38,"sim")+COUNTIF(F33:F38,"NA")=6,4,IF(COUNTIF(F33:F38,"sim")+COUNTIF(F33:F38,"NA")&gt;=4,3,IF(COUNTIF(F33:F38,"sim")+COUNTIF(F33:F38,"NA")&gt;=3,2,IF(COUNTIF(F33:F38,"sim")+COUNTIF(F33:F38,"NA")&gt;=2,1,0))))))</f>
        <v>3</v>
      </c>
      <c r="H31" s="63"/>
      <c r="I31" s="250"/>
      <c r="J31" s="360"/>
      <c r="K31" s="278"/>
      <c r="L31" s="481">
        <f>IF(OR(J31="NA",COUNTIF(J33:J38,"NA")&gt;2)=TRUE,"NA",IF(AND(J38="",J33="",J34="",J35="",J36="",J37="")=TRUE,"",IF(COUNTIF(J33:J38,"sim")+COUNTIF(J33:J38,"NA")=6,4,IF(COUNTIF(J33:J38,"sim")+COUNTIF(J33:J38,"NA")&gt;=4,3,IF(COUNTIF(J33:J38,"sim")+COUNTIF(J33:J38,"NA")&gt;=3,2,IF(COUNTIF(J33:J38,"sim")+COUNTIF(J33:J38,"NA")&gt;=2,1,0))))))</f>
        <v>3</v>
      </c>
      <c r="M31" s="221"/>
      <c r="N31" s="165"/>
      <c r="O31" s="481">
        <f>IF(OR(M31="NA",COUNTIF(M33:M38,"NA")&gt;2)=TRUE,"NA",IF(AND(M38="",M33="",M34="",M35="",M36="",M37="")=TRUE,"",IF(COUNTIF(M33:M38,"sim")+COUNTIF(M33:M38,"NA")=6,4,IF(COUNTIF(M33:M38,"sim")+COUNTIF(M33:M38,"NA")&gt;=4,3,IF(COUNTIF(M33:M38,"sim")+COUNTIF(M33:M38,"NA")&gt;=3,2,IF(COUNTIF(M33:M38,"sim")+COUNTIF(M33:M38,"NA")&gt;=2,1,0))))))</f>
        <v>3</v>
      </c>
      <c r="P31" s="259"/>
      <c r="Q31" s="40" t="str">
        <f>IF(OR(P31="NA",COUNTIF(P33:P38,"NA")&gt;2)=TRUE,"NA",IF(AND(P38="",P33="",P34="",P35="",P36="",P37="")=TRUE,"",IF(COUNTIF(P33:P38,"sim")+COUNTIF(P33:P38,"NA")=6,4,IF(COUNTIF(P33:P38,"sim")+COUNTIF(P33:P38,"NA")&gt;=4,3,IF(COUNTIF(P33:P38,"sim")+COUNTIF(P33:P38,"NA")&gt;=3,2,IF(COUNTIF(P33:P38,"sim")+COUNTIF(P33:P38,"NA")&gt;=2,1,0))))))</f>
        <v/>
      </c>
      <c r="R31" s="165"/>
      <c r="S31" s="166"/>
      <c r="T31" s="39">
        <f>IF(Q31="",IF(O31="",L31,O31),Q31)</f>
        <v>3</v>
      </c>
      <c r="U31" s="12"/>
      <c r="V31" s="12"/>
      <c r="W31" s="12"/>
    </row>
    <row r="32" spans="1:23" ht="18.75" x14ac:dyDescent="0.25">
      <c r="A32" s="305"/>
      <c r="B32" s="306" t="s">
        <v>591</v>
      </c>
      <c r="C32" s="13"/>
      <c r="D32" s="644" t="s">
        <v>574</v>
      </c>
      <c r="E32" s="286"/>
      <c r="F32" s="75"/>
      <c r="G32" s="41"/>
      <c r="H32" s="53"/>
      <c r="I32" s="244"/>
      <c r="J32" s="224"/>
      <c r="K32" s="53"/>
      <c r="L32" s="368"/>
      <c r="M32" s="224"/>
      <c r="N32" s="157"/>
      <c r="O32" s="368"/>
      <c r="P32" s="262"/>
      <c r="Q32" s="41"/>
      <c r="R32" s="157"/>
      <c r="S32" s="158"/>
      <c r="T32" s="237"/>
      <c r="U32" s="12"/>
      <c r="V32" s="12"/>
      <c r="W32" s="12"/>
    </row>
    <row r="33" spans="1:23" ht="94.5" x14ac:dyDescent="0.25">
      <c r="A33" s="305" t="s">
        <v>24</v>
      </c>
      <c r="B33" s="13" t="s">
        <v>592</v>
      </c>
      <c r="C33" s="309" t="s">
        <v>1317</v>
      </c>
      <c r="D33" s="661"/>
      <c r="E33" s="483" t="s">
        <v>1666</v>
      </c>
      <c r="F33" s="54" t="s">
        <v>1469</v>
      </c>
      <c r="G33" s="41"/>
      <c r="H33" s="157" t="s">
        <v>1668</v>
      </c>
      <c r="I33" s="493" t="s">
        <v>1669</v>
      </c>
      <c r="J33" s="220" t="s">
        <v>1469</v>
      </c>
      <c r="K33" s="53"/>
      <c r="L33" s="368"/>
      <c r="M33" s="220" t="s">
        <v>1469</v>
      </c>
      <c r="N33" s="157"/>
      <c r="O33" s="368"/>
      <c r="P33" s="258"/>
      <c r="Q33" s="41"/>
      <c r="R33" s="157"/>
      <c r="S33" s="158"/>
      <c r="T33" s="233"/>
      <c r="U33" s="12"/>
      <c r="V33" s="12"/>
      <c r="W33" s="12"/>
    </row>
    <row r="34" spans="1:23" ht="94.5" x14ac:dyDescent="0.25">
      <c r="A34" s="305" t="s">
        <v>25</v>
      </c>
      <c r="B34" s="13" t="s">
        <v>593</v>
      </c>
      <c r="C34" s="13" t="s">
        <v>594</v>
      </c>
      <c r="D34" s="661"/>
      <c r="E34" s="483" t="s">
        <v>1666</v>
      </c>
      <c r="F34" s="54" t="s">
        <v>1469</v>
      </c>
      <c r="G34" s="41"/>
      <c r="H34" s="157" t="s">
        <v>1670</v>
      </c>
      <c r="I34" s="493" t="s">
        <v>1671</v>
      </c>
      <c r="J34" s="220" t="s">
        <v>1469</v>
      </c>
      <c r="K34" s="53"/>
      <c r="L34" s="368"/>
      <c r="M34" s="220" t="s">
        <v>1469</v>
      </c>
      <c r="N34" s="157"/>
      <c r="O34" s="368"/>
      <c r="P34" s="258"/>
      <c r="Q34" s="41"/>
      <c r="R34" s="157"/>
      <c r="S34" s="158"/>
      <c r="T34" s="233"/>
      <c r="U34" s="12"/>
      <c r="V34" s="12"/>
      <c r="W34" s="12"/>
    </row>
    <row r="35" spans="1:23" ht="47.25" x14ac:dyDescent="0.25">
      <c r="A35" s="305" t="s">
        <v>26</v>
      </c>
      <c r="B35" s="13" t="s">
        <v>595</v>
      </c>
      <c r="C35" s="13" t="s">
        <v>596</v>
      </c>
      <c r="D35" s="661"/>
      <c r="E35" s="483" t="s">
        <v>1666</v>
      </c>
      <c r="F35" s="54" t="s">
        <v>1470</v>
      </c>
      <c r="G35" s="41"/>
      <c r="H35" s="53"/>
      <c r="I35" s="244"/>
      <c r="J35" s="220" t="s">
        <v>1470</v>
      </c>
      <c r="K35" s="53"/>
      <c r="L35" s="368"/>
      <c r="M35" s="220" t="s">
        <v>1470</v>
      </c>
      <c r="N35" s="157"/>
      <c r="O35" s="368"/>
      <c r="P35" s="258"/>
      <c r="Q35" s="41"/>
      <c r="R35" s="157"/>
      <c r="S35" s="158"/>
      <c r="T35" s="233"/>
      <c r="U35" s="12"/>
      <c r="V35" s="12"/>
      <c r="W35" s="12"/>
    </row>
    <row r="36" spans="1:23" ht="63" x14ac:dyDescent="0.25">
      <c r="A36" s="305" t="s">
        <v>27</v>
      </c>
      <c r="B36" s="13" t="s">
        <v>597</v>
      </c>
      <c r="C36" s="309" t="s">
        <v>1317</v>
      </c>
      <c r="D36" s="661"/>
      <c r="E36" s="483" t="s">
        <v>1666</v>
      </c>
      <c r="F36" s="54" t="s">
        <v>1470</v>
      </c>
      <c r="G36" s="41"/>
      <c r="H36" s="53"/>
      <c r="I36" s="244"/>
      <c r="J36" s="220" t="s">
        <v>1470</v>
      </c>
      <c r="K36" s="53"/>
      <c r="L36" s="368"/>
      <c r="M36" s="220" t="s">
        <v>1470</v>
      </c>
      <c r="N36" s="157"/>
      <c r="O36" s="368"/>
      <c r="P36" s="258"/>
      <c r="Q36" s="41"/>
      <c r="R36" s="157"/>
      <c r="S36" s="158"/>
      <c r="T36" s="233"/>
      <c r="U36" s="12"/>
      <c r="V36" s="12"/>
      <c r="W36" s="12"/>
    </row>
    <row r="37" spans="1:23" ht="94.5" x14ac:dyDescent="0.25">
      <c r="A37" s="307" t="s">
        <v>28</v>
      </c>
      <c r="B37" s="13" t="s">
        <v>598</v>
      </c>
      <c r="C37" s="13" t="s">
        <v>1318</v>
      </c>
      <c r="D37" s="661"/>
      <c r="E37" s="494" t="s">
        <v>1667</v>
      </c>
      <c r="F37" s="54" t="s">
        <v>1469</v>
      </c>
      <c r="G37" s="46"/>
      <c r="H37" s="53" t="s">
        <v>1672</v>
      </c>
      <c r="I37" s="493" t="s">
        <v>1673</v>
      </c>
      <c r="J37" s="220" t="s">
        <v>1469</v>
      </c>
      <c r="K37" s="56"/>
      <c r="L37" s="369"/>
      <c r="M37" s="220" t="s">
        <v>1469</v>
      </c>
      <c r="N37" s="157"/>
      <c r="O37" s="369"/>
      <c r="P37" s="258"/>
      <c r="Q37" s="46"/>
      <c r="R37" s="159"/>
      <c r="S37" s="160"/>
      <c r="T37" s="235"/>
      <c r="U37" s="12"/>
      <c r="V37" s="12"/>
      <c r="W37" s="12"/>
    </row>
    <row r="38" spans="1:23" ht="409.5" x14ac:dyDescent="0.25">
      <c r="A38" s="307" t="s">
        <v>29</v>
      </c>
      <c r="B38" s="13" t="s">
        <v>599</v>
      </c>
      <c r="C38" s="13" t="s">
        <v>1205</v>
      </c>
      <c r="D38" s="662"/>
      <c r="E38" s="483" t="s">
        <v>1674</v>
      </c>
      <c r="F38" s="54" t="s">
        <v>1469</v>
      </c>
      <c r="G38" s="46"/>
      <c r="H38" s="496" t="s">
        <v>1675</v>
      </c>
      <c r="I38" s="497" t="s">
        <v>1676</v>
      </c>
      <c r="J38" s="220" t="s">
        <v>1469</v>
      </c>
      <c r="K38" s="56"/>
      <c r="L38" s="369"/>
      <c r="M38" s="220" t="s">
        <v>1469</v>
      </c>
      <c r="N38" s="157"/>
      <c r="O38" s="369"/>
      <c r="P38" s="258"/>
      <c r="Q38" s="46"/>
      <c r="R38" s="159"/>
      <c r="S38" s="160"/>
      <c r="T38" s="235"/>
      <c r="U38" s="12"/>
      <c r="V38" s="12"/>
      <c r="W38" s="12"/>
    </row>
    <row r="39" spans="1:23" ht="21" x14ac:dyDescent="0.25">
      <c r="A39" s="308" t="s">
        <v>30</v>
      </c>
      <c r="B39" s="650" t="s">
        <v>600</v>
      </c>
      <c r="C39" s="651"/>
      <c r="D39" s="652"/>
      <c r="E39" s="288"/>
      <c r="F39" s="55"/>
      <c r="G39" s="40">
        <f>IF(OR(F39="NA",COUNTIF(F41:F45,"NA")&gt;2)=TRUE,"NA",IF(AND(F41="",F42="",F43="",F44="",F45="")=TRUE,"",IF(COUNTIF(F41:F45,"sim")+COUNTIF(F41:F45,"NA")=5,4,IF(COUNTIF(F41:F45,"sim")+COUNTIF(F41:F45,"NA")&gt;=4,3,IF(COUNTIF(F41:F45,"sim")+COUNTIF(F41:F45,"NA")&gt;=3,2,IF(COUNTIF(F41:F45,"sim")+COUNTIF(F41:F45,"NA")&gt;=2,1,0))))))</f>
        <v>4</v>
      </c>
      <c r="H39" s="57"/>
      <c r="I39" s="246"/>
      <c r="J39" s="360"/>
      <c r="K39" s="275"/>
      <c r="L39" s="481">
        <f>IF(OR(J39="NA",COUNTIF(J41:J45,"NA")&gt;2)=TRUE,"NA",IF(AND(J41="",J42="",J43="",J44="",J45="")=TRUE,"",IF(COUNTIF(J41:J45,"sim")+COUNTIF(J41:J45,"NA")=5,4,IF(COUNTIF(J41:J45,"sim")+COUNTIF(J41:J45,"NA")&gt;=4,3,IF(COUNTIF(J41:J45,"sim")+COUNTIF(J41:J45,"NA")&gt;=3,2,IF(COUNTIF(J41:J45,"sim")+COUNTIF(J41:J45,"NA")&gt;=2,1,0))))))</f>
        <v>4</v>
      </c>
      <c r="M39" s="221"/>
      <c r="N39" s="165"/>
      <c r="O39" s="481">
        <f>IF(OR(M39="NA",COUNTIF(M41:M45,"NA")&gt;2)=TRUE,"NA",IF(AND(M41="",M42="",M43="",M44="",M45="")=TRUE,"",IF(COUNTIF(M41:M45,"sim")+COUNTIF(M41:M45,"NA")=5,4,IF(COUNTIF(M41:M45,"sim")+COUNTIF(M41:M45,"NA")&gt;=4,3,IF(COUNTIF(M41:M45,"sim")+COUNTIF(M41:M45,"NA")&gt;=3,2,IF(COUNTIF(M41:M45,"sim")+COUNTIF(M41:M45,"NA")&gt;=2,1,0))))))</f>
        <v>4</v>
      </c>
      <c r="P39" s="259"/>
      <c r="Q39" s="40" t="str">
        <f>IF(OR(P39="NA",COUNTIF(P41:P45,"NA")&gt;2)=TRUE,"NA",IF(AND(P41="",P42="",P43="",P44="",P45="")=TRUE,"",IF(COUNTIF(P41:P45,"sim")+COUNTIF(P41:P45,"NA")=5,4,IF(COUNTIF(P41:P45,"sim")+COUNTIF(P41:P45,"NA")&gt;=4,3,IF(COUNTIF(P41:P45,"sim")+COUNTIF(P41:P45,"NA")&gt;=3,2,IF(COUNTIF(P41:P45,"sim")+COUNTIF(P41:P45,"NA")&gt;=2,1,0))))))</f>
        <v/>
      </c>
      <c r="R39" s="161"/>
      <c r="S39" s="162"/>
      <c r="T39" s="39">
        <f>IF(Q39="",IF(O39="",L39,O39),Q39)</f>
        <v>4</v>
      </c>
      <c r="U39" s="12"/>
      <c r="V39" s="12"/>
      <c r="W39" s="12"/>
    </row>
    <row r="40" spans="1:23" ht="18.75" x14ac:dyDescent="0.25">
      <c r="A40" s="307"/>
      <c r="B40" s="306" t="s">
        <v>601</v>
      </c>
      <c r="C40" s="13"/>
      <c r="D40" s="644" t="s">
        <v>574</v>
      </c>
      <c r="E40" s="287"/>
      <c r="F40" s="76"/>
      <c r="G40" s="46"/>
      <c r="H40" s="56"/>
      <c r="I40" s="245"/>
      <c r="J40" s="224"/>
      <c r="K40" s="56"/>
      <c r="L40" s="369"/>
      <c r="M40" s="226"/>
      <c r="N40" s="157"/>
      <c r="O40" s="369"/>
      <c r="P40" s="264"/>
      <c r="Q40" s="46"/>
      <c r="R40" s="159"/>
      <c r="S40" s="160"/>
      <c r="T40" s="238"/>
      <c r="U40" s="12"/>
      <c r="V40" s="12"/>
      <c r="W40" s="12"/>
    </row>
    <row r="41" spans="1:23" ht="63.75" x14ac:dyDescent="0.25">
      <c r="A41" s="307" t="s">
        <v>31</v>
      </c>
      <c r="B41" s="13" t="s">
        <v>602</v>
      </c>
      <c r="C41" s="22" t="s">
        <v>1263</v>
      </c>
      <c r="D41" s="661"/>
      <c r="E41" s="483" t="s">
        <v>1677</v>
      </c>
      <c r="F41" s="54" t="s">
        <v>1469</v>
      </c>
      <c r="G41" s="46"/>
      <c r="H41" s="498" t="s">
        <v>1678</v>
      </c>
      <c r="I41" s="495" t="s">
        <v>1679</v>
      </c>
      <c r="J41" s="220" t="s">
        <v>1469</v>
      </c>
      <c r="K41" s="56"/>
      <c r="L41" s="369"/>
      <c r="M41" s="220" t="s">
        <v>1469</v>
      </c>
      <c r="N41" s="157"/>
      <c r="O41" s="369"/>
      <c r="P41" s="258"/>
      <c r="Q41" s="46"/>
      <c r="R41" s="159"/>
      <c r="S41" s="160"/>
      <c r="T41" s="235"/>
      <c r="U41" s="12"/>
      <c r="V41" s="12"/>
      <c r="W41" s="12"/>
    </row>
    <row r="42" spans="1:23" ht="51" x14ac:dyDescent="0.25">
      <c r="A42" s="307" t="s">
        <v>32</v>
      </c>
      <c r="B42" s="13" t="s">
        <v>603</v>
      </c>
      <c r="C42" s="22" t="s">
        <v>1264</v>
      </c>
      <c r="D42" s="661"/>
      <c r="E42" s="483" t="s">
        <v>1677</v>
      </c>
      <c r="F42" s="54" t="s">
        <v>1469</v>
      </c>
      <c r="G42" s="46"/>
      <c r="H42" s="498" t="s">
        <v>1680</v>
      </c>
      <c r="I42" s="495" t="s">
        <v>1681</v>
      </c>
      <c r="J42" s="220" t="s">
        <v>1469</v>
      </c>
      <c r="K42" s="56"/>
      <c r="L42" s="369"/>
      <c r="M42" s="220" t="s">
        <v>1469</v>
      </c>
      <c r="N42" s="157"/>
      <c r="O42" s="369"/>
      <c r="P42" s="258"/>
      <c r="Q42" s="46"/>
      <c r="R42" s="159"/>
      <c r="S42" s="160"/>
      <c r="T42" s="235"/>
      <c r="U42" s="12"/>
      <c r="V42" s="12"/>
      <c r="W42" s="12"/>
    </row>
    <row r="43" spans="1:23" ht="40.5" x14ac:dyDescent="0.25">
      <c r="A43" s="307" t="s">
        <v>33</v>
      </c>
      <c r="B43" s="13" t="s">
        <v>604</v>
      </c>
      <c r="C43" s="22" t="s">
        <v>1265</v>
      </c>
      <c r="D43" s="661"/>
      <c r="E43" s="483" t="s">
        <v>1677</v>
      </c>
      <c r="F43" s="54" t="s">
        <v>1469</v>
      </c>
      <c r="G43" s="46"/>
      <c r="H43" s="499" t="s">
        <v>1687</v>
      </c>
      <c r="I43" s="495" t="s">
        <v>1682</v>
      </c>
      <c r="J43" s="220" t="s">
        <v>1469</v>
      </c>
      <c r="K43" s="56"/>
      <c r="L43" s="369"/>
      <c r="M43" s="220" t="s">
        <v>1469</v>
      </c>
      <c r="N43" s="157"/>
      <c r="O43" s="369"/>
      <c r="P43" s="258"/>
      <c r="Q43" s="46"/>
      <c r="R43" s="159"/>
      <c r="S43" s="160"/>
      <c r="T43" s="235"/>
      <c r="U43" s="12"/>
      <c r="V43" s="12"/>
      <c r="W43" s="12"/>
    </row>
    <row r="44" spans="1:23" ht="76.5" x14ac:dyDescent="0.25">
      <c r="A44" s="307" t="s">
        <v>34</v>
      </c>
      <c r="B44" s="13" t="s">
        <v>605</v>
      </c>
      <c r="C44" s="22" t="s">
        <v>1266</v>
      </c>
      <c r="D44" s="661"/>
      <c r="E44" s="483" t="s">
        <v>1677</v>
      </c>
      <c r="F44" s="54" t="s">
        <v>1469</v>
      </c>
      <c r="G44" s="46"/>
      <c r="H44" s="500" t="s">
        <v>1683</v>
      </c>
      <c r="I44" s="495" t="s">
        <v>1684</v>
      </c>
      <c r="J44" s="220" t="s">
        <v>1469</v>
      </c>
      <c r="K44" s="56"/>
      <c r="L44" s="369"/>
      <c r="M44" s="220" t="s">
        <v>1469</v>
      </c>
      <c r="N44" s="157"/>
      <c r="O44" s="369"/>
      <c r="P44" s="258"/>
      <c r="Q44" s="46"/>
      <c r="R44" s="159"/>
      <c r="S44" s="160"/>
      <c r="T44" s="235"/>
      <c r="U44" s="12"/>
      <c r="V44" s="12"/>
      <c r="W44" s="12"/>
    </row>
    <row r="45" spans="1:23" ht="63" x14ac:dyDescent="0.25">
      <c r="A45" s="307" t="s">
        <v>35</v>
      </c>
      <c r="B45" s="13" t="s">
        <v>606</v>
      </c>
      <c r="C45" s="22" t="s">
        <v>1267</v>
      </c>
      <c r="D45" s="662"/>
      <c r="E45" s="483" t="s">
        <v>1677</v>
      </c>
      <c r="F45" s="54" t="s">
        <v>1469</v>
      </c>
      <c r="G45" s="46"/>
      <c r="H45" s="500" t="s">
        <v>1685</v>
      </c>
      <c r="I45" s="495" t="s">
        <v>1686</v>
      </c>
      <c r="J45" s="220" t="s">
        <v>1469</v>
      </c>
      <c r="K45" s="56"/>
      <c r="L45" s="369"/>
      <c r="M45" s="220" t="s">
        <v>1469</v>
      </c>
      <c r="N45" s="157"/>
      <c r="O45" s="369"/>
      <c r="P45" s="258"/>
      <c r="Q45" s="46"/>
      <c r="R45" s="159"/>
      <c r="S45" s="160"/>
      <c r="T45" s="235"/>
      <c r="U45" s="12"/>
      <c r="V45" s="12"/>
      <c r="W45" s="12"/>
    </row>
    <row r="46" spans="1:23" ht="21" x14ac:dyDescent="0.25">
      <c r="A46" s="308" t="s">
        <v>36</v>
      </c>
      <c r="B46" s="650" t="s">
        <v>607</v>
      </c>
      <c r="C46" s="651"/>
      <c r="D46" s="652"/>
      <c r="E46" s="289"/>
      <c r="F46" s="55"/>
      <c r="G46" s="40">
        <f>IF(OR(F46="NA",COUNTIF(F48:F54,"NA")&gt;2)=TRUE,"NA",IF(AND(F54="",F48="",F49="",F50="",F51="",F52="",F53="")=TRUE,"",IF(COUNTIF(F48:F54,"sim")+COUNTIF(F48:F54,"NA")=7,4,IF(COUNTIF(F48:F54,"sim")+COUNTIF(F48:F54,"NA")&gt;=5,3,IF(COUNTIF(F48:F54,"sim")+COUNTIF(F48:F54,"NA")&gt;=3,2,IF(COUNTIF(F48:F54,"sim")+COUNTIF(F48:F54,"NA")&gt;=2,1,0))))))</f>
        <v>3</v>
      </c>
      <c r="H46" s="501"/>
      <c r="I46" s="247"/>
      <c r="J46" s="360"/>
      <c r="K46" s="276"/>
      <c r="L46" s="481">
        <f>IF(OR(J46="NA",COUNTIF(J48:J54,"NA")&gt;2)=TRUE,"NA",IF(AND(J54="",J48="",J49="",J50="",J51="",J52="",J53="")=TRUE,"",IF(COUNTIF(J48:J54,"sim")+COUNTIF(J48:J54,"NA")=7,4,IF(COUNTIF(J48:J54,"sim")+COUNTIF(J48:J54,"NA")&gt;=5,3,IF(COUNTIF(J48:J54,"sim")+COUNTIF(J48:J54,"NA")&gt;=3,2,IF(COUNTIF(J48:J54,"sim")+COUNTIF(J48:J54,"NA")&gt;=2,1,0))))))</f>
        <v>3</v>
      </c>
      <c r="M46" s="221"/>
      <c r="N46" s="165"/>
      <c r="O46" s="481">
        <f>IF(OR(M46="NA",COUNTIF(M48:M54,"NA")&gt;2)=TRUE,"NA",IF(AND(M54="",M48="",M49="",M50="",M51="",M52="",M53="")=TRUE,"",IF(COUNTIF(M48:M54,"sim")+COUNTIF(M48:M54,"NA")=7,4,IF(COUNTIF(M48:M54,"sim")+COUNTIF(M48:M54,"NA")&gt;=5,3,IF(COUNTIF(M48:M54,"sim")+COUNTIF(M48:M54,"NA")&gt;=3,2,IF(COUNTIF(M48:M54,"sim")+COUNTIF(M48:M54,"NA")&gt;=2,1,0))))))</f>
        <v>3</v>
      </c>
      <c r="P46" s="259"/>
      <c r="Q46" s="40" t="str">
        <f>IF(OR(P46="NA",COUNTIF(P48:P54,"NA")&gt;2)=TRUE,"NA",IF(AND(P54="",P48="",P49="",P50="",P51="",P52="",P53="")=TRUE,"",IF(COUNTIF(P48:P54,"sim")+COUNTIF(P48:P54,"NA")=7,4,IF(COUNTIF(P48:P54,"sim")+COUNTIF(P48:P54,"NA")&gt;=5,3,IF(COUNTIF(P48:P54,"sim")+COUNTIF(P48:P54,"NA")&gt;=3,2,IF(COUNTIF(P48:P54,"sim")+COUNTIF(P48:P54,"NA")&gt;=2,1,0))))))</f>
        <v/>
      </c>
      <c r="R46" s="161"/>
      <c r="S46" s="162"/>
      <c r="T46" s="39">
        <f>IF(Q46="",IF(O46="",L46,O46),Q46)</f>
        <v>3</v>
      </c>
      <c r="U46" s="12"/>
      <c r="V46" s="12"/>
      <c r="W46" s="12"/>
    </row>
    <row r="47" spans="1:23" ht="18.75" x14ac:dyDescent="0.25">
      <c r="A47" s="307"/>
      <c r="B47" s="306" t="s">
        <v>591</v>
      </c>
      <c r="C47" s="13"/>
      <c r="D47" s="644" t="s">
        <v>618</v>
      </c>
      <c r="E47" s="287"/>
      <c r="F47" s="76"/>
      <c r="G47" s="46"/>
      <c r="H47" s="502"/>
      <c r="I47" s="245"/>
      <c r="J47" s="224"/>
      <c r="K47" s="56"/>
      <c r="L47" s="369"/>
      <c r="M47" s="226"/>
      <c r="N47" s="157"/>
      <c r="O47" s="369"/>
      <c r="P47" s="264"/>
      <c r="Q47" s="46"/>
      <c r="R47" s="159"/>
      <c r="S47" s="160"/>
      <c r="T47" s="238"/>
      <c r="U47" s="12"/>
      <c r="V47" s="12"/>
      <c r="W47" s="12"/>
    </row>
    <row r="48" spans="1:23" ht="78.75" x14ac:dyDescent="0.25">
      <c r="A48" s="307" t="s">
        <v>37</v>
      </c>
      <c r="B48" s="13" t="s">
        <v>609</v>
      </c>
      <c r="C48" s="22" t="s">
        <v>1268</v>
      </c>
      <c r="D48" s="661"/>
      <c r="E48" s="483" t="s">
        <v>1677</v>
      </c>
      <c r="F48" s="54" t="s">
        <v>1470</v>
      </c>
      <c r="G48" s="46"/>
      <c r="H48" s="502"/>
      <c r="I48" s="245"/>
      <c r="J48" s="220" t="s">
        <v>1470</v>
      </c>
      <c r="K48" s="56"/>
      <c r="L48" s="369"/>
      <c r="M48" s="220" t="s">
        <v>1470</v>
      </c>
      <c r="N48" s="157"/>
      <c r="O48" s="369"/>
      <c r="P48" s="258"/>
      <c r="Q48" s="46"/>
      <c r="R48" s="159"/>
      <c r="S48" s="160"/>
      <c r="T48" s="235"/>
      <c r="U48" s="12"/>
      <c r="V48" s="12"/>
      <c r="W48" s="12"/>
    </row>
    <row r="49" spans="1:23" ht="47.25" x14ac:dyDescent="0.25">
      <c r="A49" s="307" t="s">
        <v>38</v>
      </c>
      <c r="B49" s="13" t="s">
        <v>610</v>
      </c>
      <c r="C49" s="22" t="s">
        <v>1270</v>
      </c>
      <c r="D49" s="661"/>
      <c r="E49" s="483" t="s">
        <v>1677</v>
      </c>
      <c r="F49" s="54" t="s">
        <v>1470</v>
      </c>
      <c r="G49" s="46"/>
      <c r="H49" s="502"/>
      <c r="I49" s="245"/>
      <c r="J49" s="220" t="s">
        <v>1470</v>
      </c>
      <c r="K49" s="56"/>
      <c r="L49" s="369"/>
      <c r="M49" s="220" t="s">
        <v>1470</v>
      </c>
      <c r="N49" s="157"/>
      <c r="O49" s="369"/>
      <c r="P49" s="258"/>
      <c r="Q49" s="46"/>
      <c r="R49" s="159"/>
      <c r="S49" s="160"/>
      <c r="T49" s="235"/>
      <c r="U49" s="12"/>
      <c r="V49" s="12"/>
      <c r="W49" s="12"/>
    </row>
    <row r="50" spans="1:23" ht="157.5" x14ac:dyDescent="0.25">
      <c r="A50" s="307" t="s">
        <v>39</v>
      </c>
      <c r="B50" s="13" t="s">
        <v>611</v>
      </c>
      <c r="C50" s="13" t="s">
        <v>1271</v>
      </c>
      <c r="D50" s="661"/>
      <c r="E50" s="483" t="s">
        <v>1688</v>
      </c>
      <c r="F50" s="54" t="s">
        <v>1469</v>
      </c>
      <c r="G50" s="46"/>
      <c r="H50" s="157" t="s">
        <v>2274</v>
      </c>
      <c r="I50" s="493" t="s">
        <v>1689</v>
      </c>
      <c r="J50" s="220" t="s">
        <v>1469</v>
      </c>
      <c r="K50" s="56"/>
      <c r="L50" s="369"/>
      <c r="M50" s="220" t="s">
        <v>1469</v>
      </c>
      <c r="N50" s="157"/>
      <c r="O50" s="369"/>
      <c r="P50" s="258"/>
      <c r="Q50" s="46"/>
      <c r="R50" s="159"/>
      <c r="S50" s="160"/>
      <c r="T50" s="235"/>
      <c r="U50" s="12"/>
      <c r="V50" s="12"/>
      <c r="W50" s="12"/>
    </row>
    <row r="51" spans="1:23" ht="94.5" x14ac:dyDescent="0.25">
      <c r="A51" s="307" t="s">
        <v>40</v>
      </c>
      <c r="B51" s="13" t="s">
        <v>612</v>
      </c>
      <c r="C51" s="22" t="s">
        <v>1272</v>
      </c>
      <c r="D51" s="661"/>
      <c r="E51" s="483" t="s">
        <v>1677</v>
      </c>
      <c r="F51" s="54" t="s">
        <v>1469</v>
      </c>
      <c r="G51" s="46"/>
      <c r="H51" s="498" t="s">
        <v>1690</v>
      </c>
      <c r="I51" s="493" t="s">
        <v>1691</v>
      </c>
      <c r="J51" s="220" t="s">
        <v>1469</v>
      </c>
      <c r="K51" s="56"/>
      <c r="L51" s="369"/>
      <c r="M51" s="220" t="s">
        <v>1469</v>
      </c>
      <c r="N51" s="157"/>
      <c r="O51" s="369"/>
      <c r="P51" s="258"/>
      <c r="Q51" s="46"/>
      <c r="R51" s="159"/>
      <c r="S51" s="160"/>
      <c r="T51" s="235"/>
      <c r="U51" s="12"/>
      <c r="V51" s="12"/>
      <c r="W51" s="12"/>
    </row>
    <row r="52" spans="1:23" ht="47.25" x14ac:dyDescent="0.25">
      <c r="A52" s="307" t="s">
        <v>41</v>
      </c>
      <c r="B52" s="13" t="s">
        <v>613</v>
      </c>
      <c r="C52" s="22" t="s">
        <v>1269</v>
      </c>
      <c r="D52" s="661"/>
      <c r="E52" s="483" t="s">
        <v>1677</v>
      </c>
      <c r="F52" s="54" t="s">
        <v>1469</v>
      </c>
      <c r="G52" s="46"/>
      <c r="H52" s="498" t="s">
        <v>1692</v>
      </c>
      <c r="I52" s="493" t="s">
        <v>1693</v>
      </c>
      <c r="J52" s="220" t="s">
        <v>1469</v>
      </c>
      <c r="K52" s="56"/>
      <c r="L52" s="369"/>
      <c r="M52" s="220" t="s">
        <v>1469</v>
      </c>
      <c r="N52" s="157"/>
      <c r="O52" s="369"/>
      <c r="P52" s="258"/>
      <c r="Q52" s="46"/>
      <c r="R52" s="159"/>
      <c r="S52" s="160"/>
      <c r="T52" s="235"/>
      <c r="U52" s="12"/>
      <c r="V52" s="12"/>
      <c r="W52" s="12"/>
    </row>
    <row r="53" spans="1:23" ht="63.75" x14ac:dyDescent="0.25">
      <c r="A53" s="307" t="s">
        <v>42</v>
      </c>
      <c r="B53" s="13" t="s">
        <v>614</v>
      </c>
      <c r="C53" s="22" t="s">
        <v>1273</v>
      </c>
      <c r="D53" s="661"/>
      <c r="E53" s="483" t="s">
        <v>1677</v>
      </c>
      <c r="F53" s="54" t="s">
        <v>1469</v>
      </c>
      <c r="G53" s="46"/>
      <c r="H53" s="498" t="s">
        <v>1694</v>
      </c>
      <c r="I53" s="493" t="s">
        <v>1695</v>
      </c>
      <c r="J53" s="220" t="s">
        <v>1469</v>
      </c>
      <c r="K53" s="56"/>
      <c r="L53" s="369"/>
      <c r="M53" s="220" t="s">
        <v>1469</v>
      </c>
      <c r="N53" s="157"/>
      <c r="O53" s="369"/>
      <c r="P53" s="258"/>
      <c r="Q53" s="46"/>
      <c r="R53" s="159"/>
      <c r="S53" s="160"/>
      <c r="T53" s="235"/>
      <c r="U53" s="12"/>
      <c r="V53" s="12"/>
      <c r="W53" s="12"/>
    </row>
    <row r="54" spans="1:23" ht="47.25" x14ac:dyDescent="0.25">
      <c r="A54" s="307" t="s">
        <v>43</v>
      </c>
      <c r="B54" s="13" t="s">
        <v>615</v>
      </c>
      <c r="C54" s="13" t="s">
        <v>1319</v>
      </c>
      <c r="D54" s="662"/>
      <c r="E54" s="483" t="s">
        <v>1677</v>
      </c>
      <c r="F54" s="54" t="s">
        <v>1469</v>
      </c>
      <c r="G54" s="46"/>
      <c r="H54" s="505" t="s">
        <v>1696</v>
      </c>
      <c r="I54" s="493" t="s">
        <v>1697</v>
      </c>
      <c r="J54" s="220" t="s">
        <v>1469</v>
      </c>
      <c r="K54" s="56"/>
      <c r="L54" s="369"/>
      <c r="M54" s="220" t="s">
        <v>1469</v>
      </c>
      <c r="N54" s="157"/>
      <c r="O54" s="369"/>
      <c r="P54" s="258"/>
      <c r="Q54" s="46"/>
      <c r="R54" s="159"/>
      <c r="S54" s="160"/>
      <c r="T54" s="235"/>
      <c r="U54" s="12"/>
      <c r="V54" s="12"/>
      <c r="W54" s="12"/>
    </row>
    <row r="55" spans="1:23" s="197" customFormat="1" ht="21" x14ac:dyDescent="0.35">
      <c r="A55" s="302" t="s">
        <v>44</v>
      </c>
      <c r="B55" s="658" t="s">
        <v>1427</v>
      </c>
      <c r="C55" s="707"/>
      <c r="D55" s="708"/>
      <c r="E55" s="293"/>
      <c r="F55" s="193"/>
      <c r="G55" s="213">
        <f>IFERROR(IF(F55="NA","NÃO AVALIADO",IF(OR(AND(G57="NA",G66="NA")=TRUE,AND(G57="NA",G75="NA")=TRUE,AND(G66="NA",G75="NA")=TRUE)=TRUE,"NÃO AVALIADO",IF(AND(G57="",G66="",G75="")=TRUE,"",IF(AVERAGE(G57,G66,G75)-INT(AVERAGE(G57,G66,G75))&lt;=0.5,INT(AVERAGE(G57,G66,G75)),INT(AVERAGE(G57,G66,G75))+1)))),"")</f>
        <v>3</v>
      </c>
      <c r="H55" s="503"/>
      <c r="I55" s="251"/>
      <c r="J55" s="219"/>
      <c r="K55" s="192"/>
      <c r="L55" s="482">
        <f>IFERROR(IF(J55="NA","NÃO AVALIADO",IF(OR(AND(L57="NA",L66="NA")=TRUE,AND(L57="NA",L75="NA")=TRUE,AND(L66="NA",L75="NA")=TRUE)=TRUE,"NÃO AVALIADO",IF(AND(L57="",L66="",L75="")=TRUE,"",IF(AVERAGE(L57,L66,L75)-INT(AVERAGE(L57,L66,L75))&lt;=0.5,INT(AVERAGE(L57,L66,L75)),INT(AVERAGE(L57,L66,L75))+1)))),"")</f>
        <v>3</v>
      </c>
      <c r="M55" s="371"/>
      <c r="N55" s="193"/>
      <c r="O55" s="482">
        <f>IFERROR(IF(M55="NA","NÃO AVALIADO",IF(OR(AND(O57="NA",O66="NA")=TRUE,AND(O57="NA",O75="NA")=TRUE,AND(O66="NA",O75="NA")=TRUE)=TRUE,"NÃO AVALIADO",IF(AND(O57="",O66="",O75="")=TRUE,"",IF(AVERAGE(O57,O66,O75)-INT(AVERAGE(O57,O66,O75))&lt;=0.5,INT(AVERAGE(O57,O66,O75)),INT(AVERAGE(O57,O66,O75))+1)))),"")</f>
        <v>3</v>
      </c>
      <c r="P55" s="265"/>
      <c r="Q55" s="213" t="str">
        <f>IFERROR(IF(P55="NA","NÃO AVALIADO",IF(OR(AND(Q57="NA",Q66="NA")=TRUE,AND(Q57="NA",Q75="NA")=TRUE,AND(Q66="NA",Q75="NA")=TRUE)=TRUE,"NÃO AVALIADO",IF(AND(Q57="",Q66="",Q75="")=TRUE,"",IF(AVERAGE(Q57,Q66,Q75)-INT(AVERAGE(Q57,Q66,Q75))&lt;=0.5,INT(AVERAGE(Q57,Q66,Q75)),INT(AVERAGE(Q57,Q66,Q75))+1)))),"")</f>
        <v/>
      </c>
      <c r="R55" s="194"/>
      <c r="S55" s="195"/>
      <c r="T55" s="232">
        <f>IF(Q55="",IF(O55="",L55,O55),Q55)</f>
        <v>3</v>
      </c>
      <c r="U55" s="196"/>
      <c r="V55" s="196"/>
      <c r="W55" s="196"/>
    </row>
    <row r="56" spans="1:23" ht="21" x14ac:dyDescent="0.25">
      <c r="A56" s="303" t="s">
        <v>3</v>
      </c>
      <c r="B56" s="664" t="s">
        <v>564</v>
      </c>
      <c r="C56" s="651"/>
      <c r="D56" s="652"/>
      <c r="E56" s="286"/>
      <c r="F56" s="54"/>
      <c r="G56" s="41"/>
      <c r="H56" s="499"/>
      <c r="I56" s="244"/>
      <c r="J56" s="220"/>
      <c r="K56" s="53"/>
      <c r="L56" s="619"/>
      <c r="M56" s="220"/>
      <c r="N56" s="157"/>
      <c r="O56" s="368"/>
      <c r="P56" s="258"/>
      <c r="Q56" s="41"/>
      <c r="R56" s="157"/>
      <c r="S56" s="158"/>
      <c r="T56" s="233"/>
      <c r="U56" s="12"/>
      <c r="V56" s="12"/>
      <c r="W56" s="12"/>
    </row>
    <row r="57" spans="1:23" ht="21" x14ac:dyDescent="0.25">
      <c r="A57" s="304" t="s">
        <v>45</v>
      </c>
      <c r="B57" s="663" t="s">
        <v>616</v>
      </c>
      <c r="C57" s="651"/>
      <c r="D57" s="652"/>
      <c r="E57" s="292"/>
      <c r="F57" s="55"/>
      <c r="G57" s="40">
        <f>IF(OR(F57="NA",COUNTIF(F59:F65,"NA")&gt;2)=TRUE,"NA",IF(AND(F65="",F59="",F60="",F61="",F62="",F63="",F64="")=TRUE,"",IF(COUNTIF(F59:F65,"sim")+COUNTIF(F59:F65,"NA")=7,4,IF(COUNTIF(F59:F65,"sim")+COUNTIF(F59:F65,"NA")&gt;=5,3,IF(COUNTIF(F59:F65,"sim")+COUNTIF(F59:F65,"NA")&gt;=3,2,IF(COUNTIF(F59:F65,"sim")+COUNTIF(F59:F65,"NA")&gt;=2,1,0))))))</f>
        <v>3</v>
      </c>
      <c r="H57" s="504"/>
      <c r="I57" s="250"/>
      <c r="J57" s="360"/>
      <c r="K57" s="278"/>
      <c r="L57" s="481">
        <f>IF(OR(J57="NA",COUNTIF(J59:J65,"NA")&gt;2)=TRUE,"NA",IF(AND(J65="",J59="",J60="",J61="",J62="",J63="",J64="")=TRUE,"",IF(COUNTIF(J59:J65,"sim")+COUNTIF(J59:J65,"NA")=7,4,IF(COUNTIF(J59:J65,"sim")+COUNTIF(J59:J65,"NA")&gt;=5,3,IF(COUNTIF(J59:J65,"sim")+COUNTIF(J59:J65,"NA")&gt;=3,2,IF(COUNTIF(J59:J65,"sim")+COUNTIF(J59:J65,"NA")&gt;=2,1,0))))))</f>
        <v>3</v>
      </c>
      <c r="M57" s="221"/>
      <c r="N57" s="165"/>
      <c r="O57" s="481">
        <f>IF(OR(M57="NA",COUNTIF(M59:M65,"NA")&gt;2)=TRUE,"NA",IF(AND(M65="",M59="",M60="",M61="",M62="",M63="",M64="")=TRUE,"",IF(COUNTIF(M59:M65,"sim")+COUNTIF(M59:M65,"NA")=7,4,IF(COUNTIF(M59:M65,"sim")+COUNTIF(M59:M65,"NA")&gt;=5,3,IF(COUNTIF(M59:M65,"sim")+COUNTIF(M59:M65,"NA")&gt;=3,2,IF(COUNTIF(M59:M65,"sim")+COUNTIF(M59:M65,"NA")&gt;=2,1,0))))))</f>
        <v>3</v>
      </c>
      <c r="P57" s="259"/>
      <c r="Q57" s="40" t="str">
        <f>IF(OR(P57="NA",COUNTIF(P59:P65,"NA")&gt;2)=TRUE,"NA",IF(AND(P65="",P59="",P60="",P61="",P62="",P63="",P64="")=TRUE,"",IF(COUNTIF(P59:P65,"sim")+COUNTIF(P59:P65,"NA")=7,4,IF(COUNTIF(P59:P65,"sim")+COUNTIF(P59:P65,"NA")&gt;=5,3,IF(COUNTIF(P59:P65,"sim")+COUNTIF(P59:P65,"NA")&gt;=3,2,IF(COUNTIF(P59:P65,"sim")+COUNTIF(P59:P65,"NA")&gt;=2,1,0))))))</f>
        <v/>
      </c>
      <c r="R57" s="165"/>
      <c r="S57" s="166"/>
      <c r="T57" s="39">
        <f>IF(Q57="",IF(O57="",L57,O57),Q57)</f>
        <v>3</v>
      </c>
      <c r="U57" s="12"/>
      <c r="V57" s="12"/>
      <c r="W57" s="12"/>
    </row>
    <row r="58" spans="1:23" ht="18.75" x14ac:dyDescent="0.25">
      <c r="A58" s="305"/>
      <c r="B58" s="306" t="s">
        <v>617</v>
      </c>
      <c r="C58" s="14"/>
      <c r="D58" s="704" t="s">
        <v>618</v>
      </c>
      <c r="E58" s="286"/>
      <c r="F58" s="75"/>
      <c r="G58" s="41"/>
      <c r="H58" s="499"/>
      <c r="I58" s="244"/>
      <c r="J58" s="224"/>
      <c r="K58" s="53"/>
      <c r="L58" s="368"/>
      <c r="M58" s="224"/>
      <c r="N58" s="157"/>
      <c r="O58" s="368"/>
      <c r="P58" s="262"/>
      <c r="Q58" s="41"/>
      <c r="R58" s="157"/>
      <c r="S58" s="158"/>
      <c r="T58" s="237"/>
      <c r="U58" s="12"/>
      <c r="V58" s="12"/>
      <c r="W58" s="12"/>
    </row>
    <row r="59" spans="1:23" ht="157.5" x14ac:dyDescent="0.25">
      <c r="A59" s="305" t="s">
        <v>46</v>
      </c>
      <c r="B59" s="8" t="s">
        <v>619</v>
      </c>
      <c r="C59" s="20" t="s">
        <v>1206</v>
      </c>
      <c r="D59" s="705"/>
      <c r="E59" s="483" t="s">
        <v>1666</v>
      </c>
      <c r="F59" s="54" t="s">
        <v>1469</v>
      </c>
      <c r="G59" s="41"/>
      <c r="H59" s="157" t="s">
        <v>1698</v>
      </c>
      <c r="I59" s="493" t="s">
        <v>1699</v>
      </c>
      <c r="J59" s="220" t="s">
        <v>1469</v>
      </c>
      <c r="K59" s="53"/>
      <c r="L59" s="368"/>
      <c r="M59" s="220" t="s">
        <v>1469</v>
      </c>
      <c r="N59" s="157"/>
      <c r="O59" s="368"/>
      <c r="P59" s="258"/>
      <c r="Q59" s="41"/>
      <c r="R59" s="157"/>
      <c r="S59" s="158"/>
      <c r="T59" s="233"/>
      <c r="U59" s="12"/>
      <c r="V59" s="12"/>
      <c r="W59" s="12"/>
    </row>
    <row r="60" spans="1:23" ht="47.25" x14ac:dyDescent="0.25">
      <c r="A60" s="305" t="s">
        <v>47</v>
      </c>
      <c r="B60" s="8" t="s">
        <v>620</v>
      </c>
      <c r="C60" s="21" t="s">
        <v>621</v>
      </c>
      <c r="D60" s="705"/>
      <c r="E60" s="483" t="s">
        <v>1666</v>
      </c>
      <c r="F60" s="54" t="s">
        <v>1469</v>
      </c>
      <c r="G60" s="41"/>
      <c r="H60" s="157" t="s">
        <v>1700</v>
      </c>
      <c r="I60" s="493" t="s">
        <v>1701</v>
      </c>
      <c r="J60" s="220" t="s">
        <v>1469</v>
      </c>
      <c r="K60" s="53"/>
      <c r="L60" s="368"/>
      <c r="M60" s="220" t="s">
        <v>1469</v>
      </c>
      <c r="N60" s="157"/>
      <c r="O60" s="368"/>
      <c r="P60" s="258"/>
      <c r="Q60" s="41"/>
      <c r="R60" s="157"/>
      <c r="S60" s="158"/>
      <c r="T60" s="233"/>
      <c r="U60" s="12"/>
      <c r="V60" s="12"/>
      <c r="W60" s="12"/>
    </row>
    <row r="61" spans="1:23" ht="63" x14ac:dyDescent="0.25">
      <c r="A61" s="305" t="s">
        <v>48</v>
      </c>
      <c r="B61" s="8" t="s">
        <v>622</v>
      </c>
      <c r="C61" s="21" t="s">
        <v>1207</v>
      </c>
      <c r="D61" s="705"/>
      <c r="E61" s="483" t="s">
        <v>1666</v>
      </c>
      <c r="F61" s="54" t="s">
        <v>1470</v>
      </c>
      <c r="G61" s="41"/>
      <c r="H61" s="157"/>
      <c r="I61" s="493"/>
      <c r="J61" s="220" t="s">
        <v>1470</v>
      </c>
      <c r="K61" s="53"/>
      <c r="L61" s="368"/>
      <c r="M61" s="220" t="s">
        <v>1470</v>
      </c>
      <c r="N61" s="157"/>
      <c r="O61" s="368"/>
      <c r="P61" s="258"/>
      <c r="Q61" s="41"/>
      <c r="R61" s="157"/>
      <c r="S61" s="158"/>
      <c r="T61" s="233"/>
      <c r="U61" s="12"/>
      <c r="V61" s="12"/>
      <c r="W61" s="12"/>
    </row>
    <row r="62" spans="1:23" ht="63" x14ac:dyDescent="0.25">
      <c r="A62" s="305" t="s">
        <v>49</v>
      </c>
      <c r="B62" s="8" t="s">
        <v>623</v>
      </c>
      <c r="C62" s="21" t="s">
        <v>1320</v>
      </c>
      <c r="D62" s="705"/>
      <c r="E62" s="483" t="s">
        <v>1666</v>
      </c>
      <c r="F62" s="54" t="s">
        <v>1470</v>
      </c>
      <c r="G62" s="41"/>
      <c r="H62" s="157"/>
      <c r="I62" s="493"/>
      <c r="J62" s="220" t="s">
        <v>1470</v>
      </c>
      <c r="K62" s="53"/>
      <c r="L62" s="368"/>
      <c r="M62" s="220" t="s">
        <v>1470</v>
      </c>
      <c r="N62" s="157"/>
      <c r="O62" s="368"/>
      <c r="P62" s="258"/>
      <c r="Q62" s="41"/>
      <c r="R62" s="157"/>
      <c r="S62" s="158"/>
      <c r="T62" s="233"/>
      <c r="U62" s="12"/>
      <c r="V62" s="12"/>
      <c r="W62" s="12"/>
    </row>
    <row r="63" spans="1:23" ht="47.25" x14ac:dyDescent="0.25">
      <c r="A63" s="305" t="s">
        <v>50</v>
      </c>
      <c r="B63" s="8" t="s">
        <v>624</v>
      </c>
      <c r="C63" s="21" t="s">
        <v>1208</v>
      </c>
      <c r="D63" s="705"/>
      <c r="E63" s="483" t="s">
        <v>1666</v>
      </c>
      <c r="F63" s="54" t="s">
        <v>1469</v>
      </c>
      <c r="G63" s="41"/>
      <c r="H63" s="157" t="s">
        <v>1702</v>
      </c>
      <c r="I63" s="493" t="s">
        <v>1703</v>
      </c>
      <c r="J63" s="220" t="s">
        <v>1469</v>
      </c>
      <c r="K63" s="53"/>
      <c r="L63" s="368"/>
      <c r="M63" s="220" t="s">
        <v>1469</v>
      </c>
      <c r="N63" s="157"/>
      <c r="O63" s="368"/>
      <c r="P63" s="258"/>
      <c r="Q63" s="41"/>
      <c r="R63" s="157"/>
      <c r="S63" s="158"/>
      <c r="T63" s="233"/>
      <c r="U63" s="12"/>
      <c r="V63" s="12"/>
      <c r="W63" s="12"/>
    </row>
    <row r="64" spans="1:23" ht="45" x14ac:dyDescent="0.25">
      <c r="A64" s="305" t="s">
        <v>51</v>
      </c>
      <c r="B64" s="8" t="s">
        <v>625</v>
      </c>
      <c r="C64" s="21" t="s">
        <v>1321</v>
      </c>
      <c r="D64" s="705"/>
      <c r="E64" s="483" t="s">
        <v>1666</v>
      </c>
      <c r="F64" s="54" t="s">
        <v>1469</v>
      </c>
      <c r="G64" s="41"/>
      <c r="H64" s="157" t="s">
        <v>1704</v>
      </c>
      <c r="I64" s="493" t="s">
        <v>1705</v>
      </c>
      <c r="J64" s="220" t="s">
        <v>1469</v>
      </c>
      <c r="K64" s="53"/>
      <c r="L64" s="368"/>
      <c r="M64" s="220" t="s">
        <v>1469</v>
      </c>
      <c r="N64" s="157"/>
      <c r="O64" s="368"/>
      <c r="P64" s="258"/>
      <c r="Q64" s="41"/>
      <c r="R64" s="157"/>
      <c r="S64" s="158"/>
      <c r="T64" s="233"/>
      <c r="U64" s="12"/>
      <c r="V64" s="12"/>
      <c r="W64" s="12"/>
    </row>
    <row r="65" spans="1:23" ht="45" x14ac:dyDescent="0.25">
      <c r="A65" s="307" t="s">
        <v>52</v>
      </c>
      <c r="B65" s="8" t="s">
        <v>626</v>
      </c>
      <c r="C65" s="21" t="s">
        <v>627</v>
      </c>
      <c r="D65" s="706"/>
      <c r="E65" s="483" t="s">
        <v>1666</v>
      </c>
      <c r="F65" s="54" t="s">
        <v>1469</v>
      </c>
      <c r="G65" s="46"/>
      <c r="H65" s="157"/>
      <c r="I65" s="493" t="s">
        <v>1706</v>
      </c>
      <c r="J65" s="220" t="s">
        <v>1469</v>
      </c>
      <c r="K65" s="56"/>
      <c r="L65" s="369"/>
      <c r="M65" s="220" t="s">
        <v>1469</v>
      </c>
      <c r="N65" s="157"/>
      <c r="O65" s="369"/>
      <c r="P65" s="258"/>
      <c r="Q65" s="46"/>
      <c r="R65" s="159"/>
      <c r="S65" s="160"/>
      <c r="T65" s="235"/>
      <c r="U65" s="12"/>
      <c r="V65" s="12"/>
      <c r="W65" s="12"/>
    </row>
    <row r="66" spans="1:23" ht="21" x14ac:dyDescent="0.25">
      <c r="A66" s="308" t="s">
        <v>53</v>
      </c>
      <c r="B66" s="650" t="s">
        <v>628</v>
      </c>
      <c r="C66" s="651"/>
      <c r="D66" s="652"/>
      <c r="E66" s="288"/>
      <c r="F66" s="259"/>
      <c r="G66" s="40">
        <f>IF(OR(F66="NA",COUNTIF(F67:F74,"NA")&gt;2)=TRUE,"NA",IF(AND(F67="",F68="",F69="",F70="",F71="",F72="",F73="",F74="")=TRUE,"",IF(COUNTIF(F67:F74,"sim")+COUNTIF(F67:F74,"NA")=8,4,IF(COUNTIF(F67:F74,"sim")+COUNTIF(F67:F74,"NA")&gt;=6,3,IF(COUNTIF(F67:F74,"sim")+COUNTIF(F67:F74,"NA")&gt;=4,2,IF(COUNTIF(F67:F74,"sim")+COUNTIF(F67:F74,"NA")&gt;=2,1,0))))))</f>
        <v>3</v>
      </c>
      <c r="H66" s="165"/>
      <c r="I66" s="506"/>
      <c r="J66" s="221"/>
      <c r="K66" s="275"/>
      <c r="L66" s="481">
        <f>IF(OR(J66="NA",COUNTIF(J67:J74,"NA")&gt;2)=TRUE,"NA",IF(AND(J67="",J68="",J69="",J70="",J71="",J72="",J73="",J74="")=TRUE,"",IF(COUNTIF(J67:J74,"sim")+COUNTIF(J67:J74,"NA")=8,4,IF(COUNTIF(J67:J74,"sim")+COUNTIF(J67:J74,"NA")&gt;=6,3,IF(COUNTIF(J67:J74,"sim")+COUNTIF(J67:J74,"NA")&gt;=4,2,IF(COUNTIF(J67:J74,"sim")+COUNTIF(J67:J74,"NA")&gt;=2,1,0))))))</f>
        <v>3</v>
      </c>
      <c r="M66" s="221"/>
      <c r="N66" s="165"/>
      <c r="O66" s="481">
        <f>IF(OR(M66="NA",COUNTIF(M67:M74,"NA")&gt;2)=TRUE,"NA",IF(AND(M67="",M68="",M69="",M70="",M71="",M72="",M73="",M74="")=TRUE,"",IF(COUNTIF(M67:M74,"sim")+COUNTIF(M67:M74,"NA")=8,4,IF(COUNTIF(M67:M74,"sim")+COUNTIF(M67:M74,"NA")&gt;=6,3,IF(COUNTIF(M67:M74,"sim")+COUNTIF(M67:M74,"NA")&gt;=4,2,IF(COUNTIF(M67:M74,"sim")+COUNTIF(M67:M74,"NA")&gt;=2,1,0))))))</f>
        <v>3</v>
      </c>
      <c r="P66" s="259"/>
      <c r="Q66" s="40" t="str">
        <f>IF(OR(P66="NA",COUNTIF(P67:P74,"NA")&gt;2)=TRUE,"NA",IF(AND(P67="",P68="",P69="",P70="",P71="",P72="",P73="",P74="")=TRUE,"",IF(COUNTIF(P67:P74,"sim")+COUNTIF(P67:P74,"NA")=8,4,IF(COUNTIF(P67:P74,"sim")+COUNTIF(P67:P74,"NA")&gt;=6,3,IF(COUNTIF(P67:P74,"sim")+COUNTIF(P67:P74,"NA")&gt;=4,2,IF(COUNTIF(P67:P74,"sim")+COUNTIF(P67:P74,"NA")&gt;=2,1,0))))))</f>
        <v/>
      </c>
      <c r="R66" s="161"/>
      <c r="S66" s="162"/>
      <c r="T66" s="39">
        <f>IF(Q66="",IF(O66="",L66,O66),Q66)</f>
        <v>3</v>
      </c>
      <c r="U66" s="12"/>
      <c r="V66" s="12"/>
      <c r="W66" s="12"/>
    </row>
    <row r="67" spans="1:23" ht="47.25" x14ac:dyDescent="0.25">
      <c r="A67" s="307" t="s">
        <v>54</v>
      </c>
      <c r="B67" s="8" t="s">
        <v>629</v>
      </c>
      <c r="C67" s="20" t="s">
        <v>1322</v>
      </c>
      <c r="D67" s="644" t="s">
        <v>608</v>
      </c>
      <c r="E67" s="483" t="s">
        <v>1666</v>
      </c>
      <c r="F67" s="54" t="s">
        <v>1469</v>
      </c>
      <c r="G67" s="46"/>
      <c r="H67" s="157" t="s">
        <v>1707</v>
      </c>
      <c r="I67" s="493" t="s">
        <v>1708</v>
      </c>
      <c r="J67" s="220" t="s">
        <v>1469</v>
      </c>
      <c r="K67" s="56"/>
      <c r="L67" s="369"/>
      <c r="M67" s="220" t="s">
        <v>1469</v>
      </c>
      <c r="N67" s="157"/>
      <c r="O67" s="369"/>
      <c r="P67" s="258"/>
      <c r="Q67" s="46"/>
      <c r="R67" s="159"/>
      <c r="S67" s="160"/>
      <c r="T67" s="235"/>
      <c r="U67" s="12"/>
      <c r="V67" s="12"/>
      <c r="W67" s="12"/>
    </row>
    <row r="68" spans="1:23" ht="47.25" x14ac:dyDescent="0.25">
      <c r="A68" s="307" t="s">
        <v>55</v>
      </c>
      <c r="B68" s="8" t="s">
        <v>630</v>
      </c>
      <c r="C68" s="20" t="s">
        <v>1323</v>
      </c>
      <c r="D68" s="661"/>
      <c r="E68" s="483" t="s">
        <v>1666</v>
      </c>
      <c r="F68" s="54" t="s">
        <v>1469</v>
      </c>
      <c r="G68" s="46"/>
      <c r="H68" s="157" t="s">
        <v>1709</v>
      </c>
      <c r="I68" s="493" t="s">
        <v>1710</v>
      </c>
      <c r="J68" s="220" t="s">
        <v>1469</v>
      </c>
      <c r="K68" s="56"/>
      <c r="L68" s="369"/>
      <c r="M68" s="220" t="s">
        <v>1469</v>
      </c>
      <c r="N68" s="157"/>
      <c r="O68" s="369"/>
      <c r="P68" s="258"/>
      <c r="Q68" s="46"/>
      <c r="R68" s="159"/>
      <c r="S68" s="160"/>
      <c r="T68" s="235"/>
      <c r="U68" s="12"/>
      <c r="V68" s="12"/>
      <c r="W68" s="12"/>
    </row>
    <row r="69" spans="1:23" ht="47.25" x14ac:dyDescent="0.25">
      <c r="A69" s="307" t="s">
        <v>56</v>
      </c>
      <c r="B69" s="8" t="s">
        <v>631</v>
      </c>
      <c r="C69" s="21" t="s">
        <v>1209</v>
      </c>
      <c r="D69" s="661"/>
      <c r="E69" s="483" t="s">
        <v>1666</v>
      </c>
      <c r="F69" s="54" t="s">
        <v>1469</v>
      </c>
      <c r="G69" s="46"/>
      <c r="H69" s="157" t="s">
        <v>1711</v>
      </c>
      <c r="I69" s="493" t="s">
        <v>1712</v>
      </c>
      <c r="J69" s="220" t="s">
        <v>1469</v>
      </c>
      <c r="K69" s="56"/>
      <c r="L69" s="369"/>
      <c r="M69" s="220" t="s">
        <v>1469</v>
      </c>
      <c r="N69" s="157"/>
      <c r="O69" s="369"/>
      <c r="P69" s="258"/>
      <c r="Q69" s="46"/>
      <c r="R69" s="159"/>
      <c r="S69" s="160"/>
      <c r="T69" s="235"/>
      <c r="U69" s="12"/>
      <c r="V69" s="12"/>
      <c r="W69" s="12"/>
    </row>
    <row r="70" spans="1:23" ht="63" x14ac:dyDescent="0.25">
      <c r="A70" s="307" t="s">
        <v>57</v>
      </c>
      <c r="B70" s="8" t="s">
        <v>632</v>
      </c>
      <c r="C70" s="21" t="s">
        <v>1324</v>
      </c>
      <c r="D70" s="661"/>
      <c r="E70" s="483" t="s">
        <v>1666</v>
      </c>
      <c r="F70" s="54" t="s">
        <v>1469</v>
      </c>
      <c r="G70" s="46"/>
      <c r="H70" s="157" t="s">
        <v>1713</v>
      </c>
      <c r="I70" s="493" t="s">
        <v>1714</v>
      </c>
      <c r="J70" s="220" t="s">
        <v>1469</v>
      </c>
      <c r="K70" s="56"/>
      <c r="L70" s="369"/>
      <c r="M70" s="220" t="s">
        <v>1469</v>
      </c>
      <c r="N70" s="157"/>
      <c r="O70" s="369"/>
      <c r="P70" s="258"/>
      <c r="Q70" s="46"/>
      <c r="R70" s="159"/>
      <c r="S70" s="160"/>
      <c r="T70" s="235"/>
      <c r="U70" s="12"/>
      <c r="V70" s="12"/>
      <c r="W70" s="12"/>
    </row>
    <row r="71" spans="1:23" ht="47.25" x14ac:dyDescent="0.25">
      <c r="A71" s="307" t="s">
        <v>58</v>
      </c>
      <c r="B71" s="8" t="s">
        <v>633</v>
      </c>
      <c r="C71" s="21" t="s">
        <v>1210</v>
      </c>
      <c r="D71" s="661"/>
      <c r="E71" s="483" t="s">
        <v>1666</v>
      </c>
      <c r="F71" s="54" t="s">
        <v>1470</v>
      </c>
      <c r="G71" s="46"/>
      <c r="H71" s="157"/>
      <c r="I71" s="493"/>
      <c r="J71" s="220" t="s">
        <v>1470</v>
      </c>
      <c r="K71" s="56"/>
      <c r="L71" s="369"/>
      <c r="M71" s="220" t="s">
        <v>1470</v>
      </c>
      <c r="N71" s="157"/>
      <c r="O71" s="369"/>
      <c r="P71" s="258"/>
      <c r="Q71" s="46"/>
      <c r="R71" s="159"/>
      <c r="S71" s="160"/>
      <c r="T71" s="235"/>
      <c r="U71" s="12"/>
      <c r="V71" s="12"/>
      <c r="W71" s="12"/>
    </row>
    <row r="72" spans="1:23" ht="47.25" x14ac:dyDescent="0.25">
      <c r="A72" s="307" t="s">
        <v>59</v>
      </c>
      <c r="B72" s="8" t="s">
        <v>634</v>
      </c>
      <c r="C72" s="21" t="s">
        <v>635</v>
      </c>
      <c r="D72" s="661"/>
      <c r="E72" s="483" t="s">
        <v>1666</v>
      </c>
      <c r="F72" s="54" t="s">
        <v>1469</v>
      </c>
      <c r="G72" s="46"/>
      <c r="H72" s="157" t="s">
        <v>1715</v>
      </c>
      <c r="I72" s="493" t="s">
        <v>1716</v>
      </c>
      <c r="J72" s="220" t="s">
        <v>1469</v>
      </c>
      <c r="K72" s="56"/>
      <c r="L72" s="369"/>
      <c r="M72" s="220" t="s">
        <v>1469</v>
      </c>
      <c r="N72" s="157"/>
      <c r="O72" s="369"/>
      <c r="P72" s="258"/>
      <c r="Q72" s="46"/>
      <c r="R72" s="159"/>
      <c r="S72" s="160"/>
      <c r="T72" s="235"/>
      <c r="U72" s="12"/>
      <c r="V72" s="12"/>
      <c r="W72" s="12"/>
    </row>
    <row r="73" spans="1:23" ht="45" x14ac:dyDescent="0.25">
      <c r="A73" s="307" t="s">
        <v>60</v>
      </c>
      <c r="B73" s="8" t="s">
        <v>636</v>
      </c>
      <c r="C73" s="21" t="s">
        <v>1211</v>
      </c>
      <c r="D73" s="661"/>
      <c r="E73" s="483" t="s">
        <v>1666</v>
      </c>
      <c r="F73" s="54" t="s">
        <v>1469</v>
      </c>
      <c r="G73" s="46"/>
      <c r="H73" s="157"/>
      <c r="I73" s="493" t="s">
        <v>1717</v>
      </c>
      <c r="J73" s="220" t="s">
        <v>1469</v>
      </c>
      <c r="K73" s="56"/>
      <c r="L73" s="369"/>
      <c r="M73" s="220" t="s">
        <v>1469</v>
      </c>
      <c r="N73" s="157"/>
      <c r="O73" s="369"/>
      <c r="P73" s="258"/>
      <c r="Q73" s="46"/>
      <c r="R73" s="159"/>
      <c r="S73" s="160"/>
      <c r="T73" s="235"/>
      <c r="U73" s="12"/>
      <c r="V73" s="12"/>
      <c r="W73" s="12"/>
    </row>
    <row r="74" spans="1:23" ht="47.25" x14ac:dyDescent="0.25">
      <c r="A74" s="307" t="s">
        <v>61</v>
      </c>
      <c r="B74" s="8" t="s">
        <v>637</v>
      </c>
      <c r="C74" s="21" t="s">
        <v>1325</v>
      </c>
      <c r="D74" s="662"/>
      <c r="E74" s="483" t="s">
        <v>1666</v>
      </c>
      <c r="F74" s="54" t="s">
        <v>1470</v>
      </c>
      <c r="G74" s="46"/>
      <c r="H74" s="157"/>
      <c r="I74" s="493"/>
      <c r="J74" s="220" t="s">
        <v>1470</v>
      </c>
      <c r="K74" s="56"/>
      <c r="L74" s="369"/>
      <c r="M74" s="220" t="s">
        <v>1470</v>
      </c>
      <c r="N74" s="157"/>
      <c r="O74" s="369"/>
      <c r="P74" s="258"/>
      <c r="Q74" s="46"/>
      <c r="R74" s="159"/>
      <c r="S74" s="160"/>
      <c r="T74" s="235"/>
      <c r="U74" s="12"/>
      <c r="V74" s="12"/>
      <c r="W74" s="12"/>
    </row>
    <row r="75" spans="1:23" ht="21" x14ac:dyDescent="0.25">
      <c r="A75" s="308" t="s">
        <v>62</v>
      </c>
      <c r="B75" s="650" t="s">
        <v>638</v>
      </c>
      <c r="C75" s="651"/>
      <c r="D75" s="652"/>
      <c r="E75" s="289"/>
      <c r="F75" s="55"/>
      <c r="G75" s="39">
        <f>IF(OR(F75="NA",COUNTIF(F77:F80,"NA")&gt;2)=TRUE,"NA",IF(AND(F77="",F80="",F78="",F79="")=TRUE,"",IF(COUNTIF(F77:F80,"sim")+COUNTIF(F77:F80,"NA")=4,4,IF(COUNTIF(F77:F80,"sim")+COUNTIF(F77:F80,"NA")&gt;=3,3,IF(COUNTIF(F77:F80,"sim")+COUNTIF(F77:F80,"NA")&gt;=2,2,IF(COUNTIF(F77:F80,"sim")+COUNTIF(F77:F80,"NA")&gt;=1,1,0))))))</f>
        <v>4</v>
      </c>
      <c r="H75" s="58"/>
      <c r="I75" s="247"/>
      <c r="J75" s="360"/>
      <c r="K75" s="276"/>
      <c r="L75" s="481">
        <f>IF(OR(J75="NA",COUNTIF(J77:J80,"NA")&gt;2)=TRUE,"NA",IF(AND(J77="",J80="",J78="",J79="")=TRUE,"",IF(COUNTIF(J77:J80,"sim")+COUNTIF(J77:J80,"NA")=4,4,IF(COUNTIF(J77:J80,"sim")+COUNTIF(J77:J80,"NA")&gt;=3,3,IF(COUNTIF(J77:J80,"sim")+COUNTIF(J77:J80,"NA")&gt;=2,2,IF(COUNTIF(J77:J80,"sim")+COUNTIF(J77:J80,"NA")&gt;=1,1,0))))))</f>
        <v>4</v>
      </c>
      <c r="M75" s="221"/>
      <c r="N75" s="165"/>
      <c r="O75" s="481">
        <f>IF(OR(M75="NA",COUNTIF(M77:M80,"NA")&gt;2)=TRUE,"NA",IF(AND(M77="",M80="",M78="",M79="")=TRUE,"",IF(COUNTIF(M77:M80,"sim")+COUNTIF(M77:M80,"NA")=4,4,IF(COUNTIF(M77:M80,"sim")+COUNTIF(M77:M80,"NA")&gt;=3,3,IF(COUNTIF(M77:M80,"sim")+COUNTIF(M77:M80,"NA")&gt;=2,2,IF(COUNTIF(M77:M80,"sim")+COUNTIF(M77:M80,"NA")&gt;=1,1,0))))))</f>
        <v>4</v>
      </c>
      <c r="P75" s="259"/>
      <c r="Q75" s="39" t="str">
        <f>IF(OR(P75="NA",COUNTIF(P77:P80,"NA")&gt;2)=TRUE,"NA",IF(AND(P77="",P80="",P78="",P79="")=TRUE,"",IF(COUNTIF(P77:P80,"sim")+COUNTIF(P77:P80,"NA")=4,4,IF(COUNTIF(P77:P80,"sim")+COUNTIF(P77:P80,"NA")&gt;=3,3,IF(COUNTIF(P77:P80,"sim")+COUNTIF(P77:P80,"NA")&gt;=2,2,IF(COUNTIF(P77:P80,"sim")+COUNTIF(P77:P80,"NA")&gt;=1,1,0))))))</f>
        <v/>
      </c>
      <c r="R75" s="161"/>
      <c r="S75" s="162"/>
      <c r="T75" s="39">
        <f>IF(Q75="",IF(O75="",L75,O75),Q75)</f>
        <v>4</v>
      </c>
      <c r="U75" s="12"/>
      <c r="V75" s="12"/>
      <c r="W75" s="12"/>
    </row>
    <row r="76" spans="1:23" ht="18.75" x14ac:dyDescent="0.25">
      <c r="A76" s="307"/>
      <c r="B76" s="8" t="s">
        <v>591</v>
      </c>
      <c r="C76" s="13"/>
      <c r="D76" s="644" t="s">
        <v>567</v>
      </c>
      <c r="E76" s="287"/>
      <c r="F76" s="76"/>
      <c r="G76" s="46"/>
      <c r="H76" s="56"/>
      <c r="I76" s="245"/>
      <c r="J76" s="224"/>
      <c r="K76" s="56"/>
      <c r="L76" s="369"/>
      <c r="M76" s="226"/>
      <c r="N76" s="157"/>
      <c r="O76" s="369"/>
      <c r="P76" s="264"/>
      <c r="Q76" s="46"/>
      <c r="R76" s="159"/>
      <c r="S76" s="160"/>
      <c r="T76" s="238"/>
      <c r="U76" s="12"/>
      <c r="V76" s="12"/>
      <c r="W76" s="12"/>
    </row>
    <row r="77" spans="1:23" ht="165" x14ac:dyDescent="0.25">
      <c r="A77" s="307" t="s">
        <v>63</v>
      </c>
      <c r="B77" s="8" t="s">
        <v>639</v>
      </c>
      <c r="C77" s="22" t="s">
        <v>1274</v>
      </c>
      <c r="D77" s="661"/>
      <c r="E77" s="483" t="s">
        <v>1727</v>
      </c>
      <c r="F77" s="54" t="s">
        <v>1469</v>
      </c>
      <c r="G77" s="46"/>
      <c r="H77" s="53" t="s">
        <v>1719</v>
      </c>
      <c r="I77" s="495" t="s">
        <v>1720</v>
      </c>
      <c r="J77" s="220" t="s">
        <v>1469</v>
      </c>
      <c r="K77" s="56"/>
      <c r="L77" s="369"/>
      <c r="M77" s="220" t="s">
        <v>1469</v>
      </c>
      <c r="N77" s="157"/>
      <c r="O77" s="369"/>
      <c r="P77" s="258"/>
      <c r="Q77" s="46"/>
      <c r="R77" s="159"/>
      <c r="S77" s="160"/>
      <c r="T77" s="235"/>
      <c r="U77" s="12"/>
      <c r="V77" s="12"/>
      <c r="W77" s="12"/>
    </row>
    <row r="78" spans="1:23" ht="195" x14ac:dyDescent="0.25">
      <c r="A78" s="307" t="s">
        <v>64</v>
      </c>
      <c r="B78" s="8" t="s">
        <v>640</v>
      </c>
      <c r="C78" s="22" t="s">
        <v>1275</v>
      </c>
      <c r="D78" s="661"/>
      <c r="E78" s="483" t="s">
        <v>1727</v>
      </c>
      <c r="F78" s="54" t="s">
        <v>1469</v>
      </c>
      <c r="G78" s="46"/>
      <c r="H78" s="53" t="s">
        <v>1721</v>
      </c>
      <c r="I78" s="495" t="s">
        <v>1722</v>
      </c>
      <c r="J78" s="220" t="s">
        <v>1718</v>
      </c>
      <c r="K78" s="56"/>
      <c r="L78" s="369"/>
      <c r="M78" s="220" t="s">
        <v>1469</v>
      </c>
      <c r="N78" s="157"/>
      <c r="O78" s="369"/>
      <c r="P78" s="258"/>
      <c r="Q78" s="46"/>
      <c r="R78" s="159"/>
      <c r="S78" s="160"/>
      <c r="T78" s="235"/>
      <c r="U78" s="12"/>
      <c r="V78" s="12"/>
      <c r="W78" s="12"/>
    </row>
    <row r="79" spans="1:23" ht="165" x14ac:dyDescent="0.25">
      <c r="A79" s="307" t="s">
        <v>65</v>
      </c>
      <c r="B79" s="8" t="s">
        <v>641</v>
      </c>
      <c r="C79" s="22" t="s">
        <v>1326</v>
      </c>
      <c r="D79" s="661"/>
      <c r="E79" s="483" t="s">
        <v>1727</v>
      </c>
      <c r="F79" s="54" t="s">
        <v>1718</v>
      </c>
      <c r="G79" s="46"/>
      <c r="H79" s="53" t="s">
        <v>1723</v>
      </c>
      <c r="I79" s="507" t="s">
        <v>1724</v>
      </c>
      <c r="J79" s="220" t="s">
        <v>1469</v>
      </c>
      <c r="K79" s="56"/>
      <c r="L79" s="369"/>
      <c r="M79" s="220" t="s">
        <v>1469</v>
      </c>
      <c r="N79" s="157"/>
      <c r="O79" s="369"/>
      <c r="P79" s="258"/>
      <c r="Q79" s="46"/>
      <c r="R79" s="159"/>
      <c r="S79" s="160"/>
      <c r="T79" s="235"/>
      <c r="U79" s="12"/>
      <c r="V79" s="12"/>
      <c r="W79" s="12"/>
    </row>
    <row r="80" spans="1:23" ht="165" x14ac:dyDescent="0.25">
      <c r="A80" s="307" t="s">
        <v>66</v>
      </c>
      <c r="B80" s="8" t="s">
        <v>642</v>
      </c>
      <c r="C80" s="22" t="s">
        <v>1327</v>
      </c>
      <c r="D80" s="662"/>
      <c r="E80" s="483" t="s">
        <v>1727</v>
      </c>
      <c r="F80" s="54" t="s">
        <v>1469</v>
      </c>
      <c r="G80" s="46"/>
      <c r="H80" s="53" t="s">
        <v>1725</v>
      </c>
      <c r="I80" s="507" t="s">
        <v>1726</v>
      </c>
      <c r="J80" s="220" t="s">
        <v>1469</v>
      </c>
      <c r="K80" s="56"/>
      <c r="L80" s="369"/>
      <c r="M80" s="220" t="s">
        <v>1469</v>
      </c>
      <c r="N80" s="157"/>
      <c r="O80" s="369"/>
      <c r="P80" s="258"/>
      <c r="Q80" s="46"/>
      <c r="R80" s="159"/>
      <c r="S80" s="160"/>
      <c r="T80" s="235"/>
      <c r="U80" s="12"/>
      <c r="V80" s="12"/>
      <c r="W80" s="12"/>
    </row>
    <row r="81" spans="1:23" s="44" customFormat="1" ht="21" x14ac:dyDescent="0.35">
      <c r="A81" s="310" t="s">
        <v>67</v>
      </c>
      <c r="B81" s="703" t="s">
        <v>649</v>
      </c>
      <c r="C81" s="659"/>
      <c r="D81" s="660"/>
      <c r="E81" s="291"/>
      <c r="F81" s="135"/>
      <c r="G81" s="213">
        <f>IFERROR(IF(F81="NA","NÃO AVALIADO",IF(OR(AND(G83="NA",G92="NA")=TRUE,AND(G83="NA",G106="NA")=TRUE,AND(G83="NA",G116="NA")=TRUE,AND(G92="NA",G106="NA")=TRUE,AND(G92="NA",G116="NA")=TRUE,AND(G106="NA",G116="NA")=TRUE)=TRUE,"NÃO AVALIADO",IF(AND(G83="",G92="",G106="",G116="")=TRUE,"",IF(AVERAGE(G83,G92,G106,G116)-INT(AVERAGE(G83,G92,G106,G116))&lt;=0.5,INT(AVERAGE(G83,G92,G106,G116)),INT(AVERAGE(G83,G92,G106,G116))+1)))),"")</f>
        <v>3</v>
      </c>
      <c r="H81" s="61"/>
      <c r="I81" s="249"/>
      <c r="J81" s="219"/>
      <c r="K81" s="277"/>
      <c r="L81" s="482">
        <f>IFERROR(IF(J81="NA","NÃO AVALIADO",IF(OR(AND(L83="NA",L92="NA")=TRUE,AND(L83="NA",L106="NA")=TRUE,AND(L83="NA",L116="NA")=TRUE,AND(L92="NA",L106="NA")=TRUE,AND(L92="NA",L116="NA")=TRUE,AND(L106="NA",L116="NA")=TRUE)=TRUE,"NÃO AVALIADO",IF(AND(L83="",L92="",L106="",L116="")=TRUE,"",IF(AVERAGE(L83,L92,L106,L116)-INT(AVERAGE(L83,L92,L106,L116))&lt;=0.5,INT(AVERAGE(L83,L92,L106,L116)),INT(AVERAGE(L83,L92,L106,L116))+1)))),"")</f>
        <v>3</v>
      </c>
      <c r="M81" s="282"/>
      <c r="N81" s="155"/>
      <c r="O81" s="482">
        <f>IFERROR(IF(M81="NA","NÃO AVALIADO",IF(OR(AND(O83="NA",O92="NA")=TRUE,AND(O83="NA",O106="NA")=TRUE,AND(O83="NA",O116="NA")=TRUE,AND(O92="NA",O106="NA")=TRUE,AND(O92="NA",O116="NA")=TRUE,AND(O106="NA",O116="NA")=TRUE)=TRUE,"NÃO AVALIADO",IF(AND(O83="",O92="",O106="",O116="")=TRUE,"",IF(AVERAGE(O83,O92,O106,O116)-INT(AVERAGE(O83,O92,O106,O116))&lt;=0.5,INT(AVERAGE(O83,O92,O106,O116)),INT(AVERAGE(O83,O92,O106,O116))+1)))),"")</f>
        <v>3</v>
      </c>
      <c r="P81" s="149"/>
      <c r="Q81" s="213" t="str">
        <f>IFERROR(IF(P81="NA","NÃO AVALIADO",IF(OR(AND(Q83="NA",Q92="NA")=TRUE,AND(Q83="NA",Q106="NA")=TRUE,AND(Q83="NA",Q116="NA")=TRUE,AND(Q92="NA",Q106="NA")=TRUE,AND(Q92="NA",Q116="NA")=TRUE,AND(Q106="NA",Q116="NA")=TRUE)=TRUE,"NÃO AVALIADO",IF(AND(Q83="",Q92="",Q106="",Q116="")=TRUE,"",IF(AVERAGE(Q83,Q92,Q106,Q116)-INT(AVERAGE(Q83,Q92,Q106,Q116))&lt;=0.5,INT(AVERAGE(Q83,Q92,Q106,Q116)),INT(AVERAGE(Q83,Q92,Q106,Q116))+1)))),"")</f>
        <v/>
      </c>
      <c r="R81" s="149"/>
      <c r="S81" s="151"/>
      <c r="T81" s="232">
        <f>IF(Q81="",IF(O81="",L81,O81),Q81)</f>
        <v>3</v>
      </c>
      <c r="U81" s="45"/>
      <c r="V81" s="45"/>
      <c r="W81" s="45"/>
    </row>
    <row r="82" spans="1:23" ht="21" x14ac:dyDescent="0.25">
      <c r="A82" s="303" t="s">
        <v>3</v>
      </c>
      <c r="B82" s="664" t="s">
        <v>564</v>
      </c>
      <c r="C82" s="651"/>
      <c r="D82" s="652"/>
      <c r="E82" s="286"/>
      <c r="F82" s="64"/>
      <c r="G82" s="41"/>
      <c r="H82" s="53"/>
      <c r="I82" s="244"/>
      <c r="J82" s="220"/>
      <c r="K82" s="53"/>
      <c r="L82" s="368"/>
      <c r="M82" s="225"/>
      <c r="N82" s="157"/>
      <c r="O82" s="368"/>
      <c r="P82" s="263"/>
      <c r="Q82" s="41"/>
      <c r="R82" s="157"/>
      <c r="S82" s="158"/>
      <c r="T82" s="233"/>
      <c r="U82" s="12"/>
      <c r="V82" s="12"/>
      <c r="W82" s="12"/>
    </row>
    <row r="83" spans="1:23" ht="21" x14ac:dyDescent="0.25">
      <c r="A83" s="308" t="s">
        <v>68</v>
      </c>
      <c r="B83" s="650" t="s">
        <v>650</v>
      </c>
      <c r="C83" s="651"/>
      <c r="D83" s="652"/>
      <c r="E83" s="288"/>
      <c r="F83" s="55"/>
      <c r="G83" s="40">
        <f>IF(OR(F83="NA",COUNTIF(F85:F91,"NA")&gt;2)=TRUE,"NA",IF(AND(F91="",F85="",F86="",F87="",F88="",F89="",F90="")=TRUE,"",IF(COUNTIF(F85:F91,"sim")+COUNTIF(F85:F91,"NA")=7,4,IF(COUNTIF(F85:F91,"sim")+COUNTIF(F85:F91,"NA")&gt;=5,3,IF(COUNTIF(F85:F91,"sim")+COUNTIF(F85:F91,"NA")&gt;=3,2,IF(COUNTIF(F85:F91,"sim")+COUNTIF(F85:F91,"NA")&gt;=2,1,0))))))</f>
        <v>2</v>
      </c>
      <c r="H83" s="57"/>
      <c r="I83" s="246"/>
      <c r="J83" s="360"/>
      <c r="K83" s="275"/>
      <c r="L83" s="481">
        <f>IF(OR(J83="NA",COUNTIF(J85:J91,"NA")&gt;2)=TRUE,"NA",IF(AND(J91="",J85="",J86="",J87="",J88="",J89="",J90="")=TRUE,"",IF(COUNTIF(J85:J91,"sim")+COUNTIF(J85:J91,"NA")=7,4,IF(COUNTIF(J85:J91,"sim")+COUNTIF(J85:J91,"NA")&gt;=5,3,IF(COUNTIF(J85:J91,"sim")+COUNTIF(J85:J91,"NA")&gt;=3,2,IF(COUNTIF(J85:J91,"sim")+COUNTIF(J85:J91,"NA")&gt;=2,1,0))))))</f>
        <v>2</v>
      </c>
      <c r="M83" s="221"/>
      <c r="N83" s="165"/>
      <c r="O83" s="481">
        <f>IF(OR(M83="NA",COUNTIF(M85:M91,"NA")&gt;2)=TRUE,"NA",IF(AND(M91="",M85="",M86="",M87="",M88="",M89="",M90="")=TRUE,"",IF(COUNTIF(M85:M91,"sim")+COUNTIF(M85:M91,"NA")=7,4,IF(COUNTIF(M85:M91,"sim")+COUNTIF(M85:M91,"NA")&gt;=5,3,IF(COUNTIF(M85:M91,"sim")+COUNTIF(M85:M91,"NA")&gt;=3,2,IF(COUNTIF(M85:M91,"sim")+COUNTIF(M85:M91,"NA")&gt;=2,1,0))))))</f>
        <v>2</v>
      </c>
      <c r="P83" s="259"/>
      <c r="Q83" s="40" t="str">
        <f>IF(OR(P83="NA",COUNTIF(P85:P91,"NA")&gt;2)=TRUE,"NA",IF(AND(P91="",P85="",P86="",P87="",P88="",P89="",P90="")=TRUE,"",IF(COUNTIF(P85:P91,"sim")+COUNTIF(P85:P91,"NA")=7,4,IF(COUNTIF(P85:P91,"sim")+COUNTIF(P85:P91,"NA")&gt;=5,3,IF(COUNTIF(P85:P91,"sim")+COUNTIF(P85:P91,"NA")&gt;=3,2,IF(COUNTIF(P85:P91,"sim")+COUNTIF(P85:P91,"NA")&gt;=2,1,0))))))</f>
        <v/>
      </c>
      <c r="R83" s="161"/>
      <c r="S83" s="162"/>
      <c r="T83" s="39">
        <f>IF(Q83="",IF(O83="",L83,O83),Q83)</f>
        <v>2</v>
      </c>
      <c r="U83" s="12"/>
      <c r="V83" s="12"/>
      <c r="W83" s="12"/>
    </row>
    <row r="84" spans="1:23" ht="18.75" x14ac:dyDescent="0.25">
      <c r="A84" s="307"/>
      <c r="B84" s="26" t="s">
        <v>591</v>
      </c>
      <c r="C84" s="36"/>
      <c r="D84" s="647" t="s">
        <v>618</v>
      </c>
      <c r="E84" s="287"/>
      <c r="F84" s="76"/>
      <c r="G84" s="46"/>
      <c r="H84" s="56"/>
      <c r="I84" s="245"/>
      <c r="J84" s="224"/>
      <c r="K84" s="56"/>
      <c r="L84" s="369"/>
      <c r="M84" s="226"/>
      <c r="N84" s="157"/>
      <c r="O84" s="369"/>
      <c r="P84" s="264"/>
      <c r="Q84" s="46"/>
      <c r="R84" s="159"/>
      <c r="S84" s="160"/>
      <c r="T84" s="238"/>
      <c r="U84" s="12"/>
      <c r="V84" s="12"/>
      <c r="W84" s="12"/>
    </row>
    <row r="85" spans="1:23" ht="63" x14ac:dyDescent="0.25">
      <c r="A85" s="307" t="s">
        <v>69</v>
      </c>
      <c r="B85" s="33" t="s">
        <v>1458</v>
      </c>
      <c r="C85" s="35" t="s">
        <v>1329</v>
      </c>
      <c r="D85" s="648"/>
      <c r="E85" s="494" t="s">
        <v>1739</v>
      </c>
      <c r="F85" s="54" t="s">
        <v>1728</v>
      </c>
      <c r="G85" s="46"/>
      <c r="H85" s="159" t="s">
        <v>1729</v>
      </c>
      <c r="I85" s="497" t="s">
        <v>1730</v>
      </c>
      <c r="J85" s="220" t="s">
        <v>1728</v>
      </c>
      <c r="K85" s="56"/>
      <c r="L85" s="369"/>
      <c r="M85" s="220" t="s">
        <v>1470</v>
      </c>
      <c r="N85" s="157"/>
      <c r="O85" s="369"/>
      <c r="P85" s="258"/>
      <c r="Q85" s="46"/>
      <c r="R85" s="159"/>
      <c r="S85" s="160"/>
      <c r="T85" s="235"/>
      <c r="U85" s="12"/>
      <c r="V85" s="12"/>
      <c r="W85" s="12"/>
    </row>
    <row r="86" spans="1:23" ht="63" x14ac:dyDescent="0.25">
      <c r="A86" s="307" t="s">
        <v>70</v>
      </c>
      <c r="B86" s="33" t="s">
        <v>1459</v>
      </c>
      <c r="C86" s="35" t="s">
        <v>1329</v>
      </c>
      <c r="D86" s="648"/>
      <c r="E86" s="494" t="s">
        <v>1739</v>
      </c>
      <c r="F86" s="54" t="s">
        <v>1728</v>
      </c>
      <c r="G86" s="46"/>
      <c r="H86" s="159" t="s">
        <v>1731</v>
      </c>
      <c r="I86" s="497" t="s">
        <v>1730</v>
      </c>
      <c r="J86" s="220" t="s">
        <v>1728</v>
      </c>
      <c r="K86" s="56"/>
      <c r="L86" s="369"/>
      <c r="M86" s="220" t="s">
        <v>1470</v>
      </c>
      <c r="N86" s="157"/>
      <c r="O86" s="369"/>
      <c r="P86" s="258"/>
      <c r="Q86" s="46"/>
      <c r="R86" s="159"/>
      <c r="S86" s="160"/>
      <c r="T86" s="235"/>
      <c r="U86" s="12"/>
      <c r="V86" s="12"/>
      <c r="W86" s="12"/>
    </row>
    <row r="87" spans="1:23" ht="63" x14ac:dyDescent="0.25">
      <c r="A87" s="307" t="s">
        <v>71</v>
      </c>
      <c r="B87" s="33" t="s">
        <v>1460</v>
      </c>
      <c r="C87" s="35" t="s">
        <v>1329</v>
      </c>
      <c r="D87" s="648"/>
      <c r="E87" s="494" t="s">
        <v>1739</v>
      </c>
      <c r="F87" s="54" t="s">
        <v>1469</v>
      </c>
      <c r="G87" s="46"/>
      <c r="H87" s="157" t="s">
        <v>1732</v>
      </c>
      <c r="I87" s="497" t="s">
        <v>1730</v>
      </c>
      <c r="J87" s="220" t="s">
        <v>1469</v>
      </c>
      <c r="K87" s="56"/>
      <c r="L87" s="369"/>
      <c r="M87" s="220" t="s">
        <v>1469</v>
      </c>
      <c r="N87" s="157"/>
      <c r="O87" s="369"/>
      <c r="P87" s="258"/>
      <c r="Q87" s="46"/>
      <c r="R87" s="159"/>
      <c r="S87" s="160"/>
      <c r="T87" s="235"/>
      <c r="U87" s="12"/>
      <c r="V87" s="12"/>
      <c r="W87" s="12"/>
    </row>
    <row r="88" spans="1:23" ht="47.25" x14ac:dyDescent="0.25">
      <c r="A88" s="307" t="s">
        <v>72</v>
      </c>
      <c r="B88" s="33" t="s">
        <v>651</v>
      </c>
      <c r="C88" s="35" t="s">
        <v>1330</v>
      </c>
      <c r="D88" s="648"/>
      <c r="E88" s="494" t="s">
        <v>1739</v>
      </c>
      <c r="F88" s="54" t="s">
        <v>1728</v>
      </c>
      <c r="G88" s="46"/>
      <c r="H88" s="508" t="s">
        <v>1733</v>
      </c>
      <c r="I88" s="509"/>
      <c r="J88" s="220" t="s">
        <v>1728</v>
      </c>
      <c r="K88" s="56"/>
      <c r="L88" s="369"/>
      <c r="M88" s="220" t="s">
        <v>1470</v>
      </c>
      <c r="N88" s="157"/>
      <c r="O88" s="369"/>
      <c r="P88" s="258"/>
      <c r="Q88" s="46"/>
      <c r="R88" s="159"/>
      <c r="S88" s="160"/>
      <c r="T88" s="235"/>
      <c r="U88" s="12"/>
      <c r="V88" s="12"/>
      <c r="W88" s="12"/>
    </row>
    <row r="89" spans="1:23" ht="63" x14ac:dyDescent="0.25">
      <c r="A89" s="307" t="s">
        <v>73</v>
      </c>
      <c r="B89" s="33" t="s">
        <v>652</v>
      </c>
      <c r="C89" s="35" t="s">
        <v>1331</v>
      </c>
      <c r="D89" s="648"/>
      <c r="E89" s="494" t="s">
        <v>1739</v>
      </c>
      <c r="F89" s="54" t="s">
        <v>1728</v>
      </c>
      <c r="G89" s="46"/>
      <c r="H89" s="157" t="s">
        <v>1734</v>
      </c>
      <c r="I89" s="509"/>
      <c r="J89" s="220" t="s">
        <v>1728</v>
      </c>
      <c r="K89" s="56"/>
      <c r="L89" s="369"/>
      <c r="M89" s="220" t="s">
        <v>1470</v>
      </c>
      <c r="N89" s="157" t="s">
        <v>2292</v>
      </c>
      <c r="O89" s="369"/>
      <c r="P89" s="258"/>
      <c r="Q89" s="46"/>
      <c r="R89" s="159"/>
      <c r="S89" s="160"/>
      <c r="T89" s="235"/>
      <c r="U89" s="12"/>
      <c r="V89" s="12"/>
      <c r="W89" s="12"/>
    </row>
    <row r="90" spans="1:23" ht="63" x14ac:dyDescent="0.25">
      <c r="A90" s="311" t="s">
        <v>74</v>
      </c>
      <c r="B90" s="26" t="s">
        <v>1461</v>
      </c>
      <c r="C90" s="36" t="s">
        <v>1454</v>
      </c>
      <c r="D90" s="648"/>
      <c r="E90" s="483" t="s">
        <v>1873</v>
      </c>
      <c r="F90" s="54" t="s">
        <v>1469</v>
      </c>
      <c r="G90" s="46"/>
      <c r="H90" s="157" t="s">
        <v>1735</v>
      </c>
      <c r="I90" s="493" t="s">
        <v>1736</v>
      </c>
      <c r="J90" s="220" t="s">
        <v>1469</v>
      </c>
      <c r="K90" s="56"/>
      <c r="L90" s="369"/>
      <c r="M90" s="220" t="s">
        <v>1469</v>
      </c>
      <c r="N90" s="157"/>
      <c r="O90" s="369"/>
      <c r="P90" s="258"/>
      <c r="Q90" s="46"/>
      <c r="R90" s="159"/>
      <c r="S90" s="160"/>
      <c r="T90" s="235"/>
      <c r="U90" s="12"/>
      <c r="V90" s="12"/>
      <c r="W90" s="12"/>
    </row>
    <row r="91" spans="1:23" ht="63" x14ac:dyDescent="0.25">
      <c r="A91" s="307" t="s">
        <v>1457</v>
      </c>
      <c r="B91" s="26" t="s">
        <v>653</v>
      </c>
      <c r="C91" s="35" t="s">
        <v>1332</v>
      </c>
      <c r="D91" s="648"/>
      <c r="E91" s="494" t="s">
        <v>1739</v>
      </c>
      <c r="F91" s="54" t="s">
        <v>1469</v>
      </c>
      <c r="G91" s="46"/>
      <c r="H91" s="157" t="s">
        <v>1737</v>
      </c>
      <c r="I91" s="510" t="s">
        <v>1738</v>
      </c>
      <c r="J91" s="220" t="s">
        <v>1469</v>
      </c>
      <c r="K91" s="56"/>
      <c r="L91" s="369"/>
      <c r="M91" s="220" t="s">
        <v>1469</v>
      </c>
      <c r="N91" s="157"/>
      <c r="O91" s="369"/>
      <c r="P91" s="258"/>
      <c r="Q91" s="46"/>
      <c r="R91" s="159"/>
      <c r="S91" s="160"/>
      <c r="T91" s="235"/>
      <c r="U91" s="12"/>
      <c r="V91" s="12"/>
      <c r="W91" s="12"/>
    </row>
    <row r="92" spans="1:23" ht="21" x14ac:dyDescent="0.25">
      <c r="A92" s="308" t="s">
        <v>75</v>
      </c>
      <c r="B92" s="650" t="s">
        <v>654</v>
      </c>
      <c r="C92" s="651"/>
      <c r="D92" s="652"/>
      <c r="E92" s="289"/>
      <c r="F92" s="55"/>
      <c r="G92" s="40">
        <f>IF(OR(F92="NA",COUNTIF(F93:F105,"NA")&gt;2)=TRUE,"NA",IF(AND(F93="",F94="",F95="",F96="",F97="",F98="",F99="",F100="",F101="",F102="",F103="",F104="",F105="")=TRUE,"",IF(COUNTIF(F93:F105,"sim")+COUNTIF(F93:F105,"NA")&gt;=11,4,IF(COUNTIF(F93:F105,"sim")+COUNTIF(F93:F105,"NA")&gt;=9,3,IF(COUNTIF(F93:F105,"sim")+COUNTIF(F93:F105,"NA")&gt;=6,2,IF(COUNTIF(F93:F105,"sim")+COUNTIF(F93:F105,"NA")&gt;=3,1,0))))))</f>
        <v>4</v>
      </c>
      <c r="H92" s="58"/>
      <c r="I92" s="247"/>
      <c r="J92" s="360"/>
      <c r="K92" s="276"/>
      <c r="L92" s="481">
        <f>IF(OR(J92="NA",COUNTIF(J93:J105,"NA")&gt;2)=TRUE,"NA",IF(AND(J93="",J94="",J95="",J96="",J97="",J98="",J99="",J100="",J101="",J102="",J103="",J104="",J105="")=TRUE,"",IF(COUNTIF(J93:J105,"sim")+COUNTIF(J93:J105,"NA")&gt;=11,4,IF(COUNTIF(J93:J105,"sim")+COUNTIF(J93:J105,"NA")&gt;=9,3,IF(COUNTIF(J93:J105,"sim")+COUNTIF(J93:J105,"NA")&gt;=6,2,IF(COUNTIF(J93:J105,"sim")+COUNTIF(J93:J105,"NA")&gt;=3,1,0))))))</f>
        <v>4</v>
      </c>
      <c r="M92" s="221"/>
      <c r="N92" s="165"/>
      <c r="O92" s="481">
        <f>IF(OR(M92="NA",COUNTIF(M93:M105,"NA")&gt;2)=TRUE,"NA",IF(AND(M93="",M94="",M95="",M96="",M97="",M98="",M99="",M100="",M101="",M102="",M103="",M104="",M105="")=TRUE,"",IF(COUNTIF(M93:M105,"sim")+COUNTIF(M93:M105,"NA")&gt;=11,4,IF(COUNTIF(M93:M105,"sim")+COUNTIF(M93:M105,"NA")&gt;=9,3,IF(COUNTIF(M93:M105,"sim")+COUNTIF(M93:M105,"NA")&gt;=6,2,IF(COUNTIF(M93:M105,"sim")+COUNTIF(M93:M105,"NA")&gt;=3,1,0))))))</f>
        <v>3</v>
      </c>
      <c r="P92" s="259"/>
      <c r="Q92" s="40" t="str">
        <f>IF(OR(P92="NA",COUNTIF(P93:P105,"NA")&gt;2)=TRUE,"NA",IF(AND(P93="",P94="",P95="",P96="",P97="",P98="",P99="",P100="",P101="",P102="",P103="",P104="",P105="")=TRUE,"",IF(COUNTIF(P93:P105,"sim")+COUNTIF(P93:P105,"NA")&gt;=11,4,IF(COUNTIF(P93:P105,"sim")+COUNTIF(P93:P105,"NA")&gt;=9,3,IF(COUNTIF(P93:P105,"sim")+COUNTIF(P93:P105,"NA")&gt;=6,2,IF(COUNTIF(P93:P105,"sim")+COUNTIF(P93:P105,"NA")&gt;=3,1,0))))))</f>
        <v/>
      </c>
      <c r="R92" s="161"/>
      <c r="S92" s="162"/>
      <c r="T92" s="39">
        <f>IF(Q92="",IF(O92="",L92,O92),Q92)</f>
        <v>3</v>
      </c>
      <c r="U92" s="12"/>
      <c r="V92" s="12"/>
      <c r="W92" s="12"/>
    </row>
    <row r="93" spans="1:23" ht="18.75" x14ac:dyDescent="0.25">
      <c r="A93" s="307"/>
      <c r="B93" s="8" t="s">
        <v>591</v>
      </c>
      <c r="C93" s="13"/>
      <c r="D93" s="644" t="s">
        <v>655</v>
      </c>
      <c r="E93" s="287"/>
      <c r="F93" s="76"/>
      <c r="G93" s="46"/>
      <c r="H93" s="56"/>
      <c r="I93" s="245"/>
      <c r="J93" s="224"/>
      <c r="K93" s="56"/>
      <c r="L93" s="369"/>
      <c r="M93" s="226"/>
      <c r="N93" s="157"/>
      <c r="O93" s="369"/>
      <c r="P93" s="264"/>
      <c r="Q93" s="46"/>
      <c r="R93" s="159"/>
      <c r="S93" s="160"/>
      <c r="T93" s="238"/>
      <c r="U93" s="12"/>
      <c r="V93" s="12"/>
      <c r="W93" s="12"/>
    </row>
    <row r="94" spans="1:23" ht="78.75" x14ac:dyDescent="0.25">
      <c r="A94" s="307" t="s">
        <v>76</v>
      </c>
      <c r="B94" s="8" t="s">
        <v>656</v>
      </c>
      <c r="C94" s="22" t="s">
        <v>1212</v>
      </c>
      <c r="D94" s="661"/>
      <c r="E94" s="483" t="s">
        <v>1740</v>
      </c>
      <c r="F94" s="54" t="s">
        <v>1469</v>
      </c>
      <c r="G94" s="46"/>
      <c r="H94" s="511" t="s">
        <v>1746</v>
      </c>
      <c r="I94" s="493" t="s">
        <v>1747</v>
      </c>
      <c r="J94" s="220" t="s">
        <v>1469</v>
      </c>
      <c r="K94" s="56"/>
      <c r="L94" s="369"/>
      <c r="M94" s="220" t="s">
        <v>1470</v>
      </c>
      <c r="N94" s="157" t="s">
        <v>2293</v>
      </c>
      <c r="O94" s="369"/>
      <c r="P94" s="258"/>
      <c r="Q94" s="46"/>
      <c r="R94" s="159"/>
      <c r="S94" s="160"/>
      <c r="T94" s="235"/>
      <c r="U94" s="12"/>
      <c r="V94" s="12"/>
      <c r="W94" s="12"/>
    </row>
    <row r="95" spans="1:23" ht="141.75" x14ac:dyDescent="0.25">
      <c r="A95" s="307" t="s">
        <v>77</v>
      </c>
      <c r="B95" s="8" t="s">
        <v>657</v>
      </c>
      <c r="C95" s="22" t="s">
        <v>1213</v>
      </c>
      <c r="D95" s="661"/>
      <c r="E95" s="483" t="s">
        <v>1741</v>
      </c>
      <c r="F95" s="54" t="s">
        <v>1469</v>
      </c>
      <c r="G95" s="46"/>
      <c r="H95" s="53" t="s">
        <v>1748</v>
      </c>
      <c r="I95" s="493" t="s">
        <v>1749</v>
      </c>
      <c r="J95" s="220" t="s">
        <v>1469</v>
      </c>
      <c r="K95" s="56"/>
      <c r="L95" s="369"/>
      <c r="M95" s="220" t="s">
        <v>1469</v>
      </c>
      <c r="N95" s="603" t="s">
        <v>2311</v>
      </c>
      <c r="O95" s="369"/>
      <c r="P95" s="258"/>
      <c r="Q95" s="46"/>
      <c r="R95" s="159"/>
      <c r="S95" s="160"/>
      <c r="T95" s="235"/>
      <c r="U95" s="12"/>
      <c r="V95" s="12"/>
      <c r="W95" s="12"/>
    </row>
    <row r="96" spans="1:23" ht="47.25" x14ac:dyDescent="0.25">
      <c r="A96" s="307" t="s">
        <v>78</v>
      </c>
      <c r="B96" s="8" t="s">
        <v>658</v>
      </c>
      <c r="C96" s="22" t="s">
        <v>1214</v>
      </c>
      <c r="D96" s="661"/>
      <c r="E96" s="483" t="s">
        <v>1742</v>
      </c>
      <c r="F96" s="54" t="s">
        <v>1469</v>
      </c>
      <c r="G96" s="46"/>
      <c r="H96" s="53" t="s">
        <v>1750</v>
      </c>
      <c r="I96" s="493" t="s">
        <v>1751</v>
      </c>
      <c r="J96" s="220" t="s">
        <v>1469</v>
      </c>
      <c r="K96" s="56"/>
      <c r="L96" s="369"/>
      <c r="M96" s="220" t="s">
        <v>1469</v>
      </c>
      <c r="N96" s="157"/>
      <c r="O96" s="369"/>
      <c r="P96" s="258"/>
      <c r="Q96" s="46"/>
      <c r="R96" s="159"/>
      <c r="S96" s="160"/>
      <c r="T96" s="235"/>
      <c r="U96" s="12"/>
      <c r="V96" s="12"/>
      <c r="W96" s="12"/>
    </row>
    <row r="97" spans="1:23" ht="94.5" x14ac:dyDescent="0.25">
      <c r="A97" s="307" t="s">
        <v>79</v>
      </c>
      <c r="B97" s="8" t="s">
        <v>659</v>
      </c>
      <c r="C97" s="22" t="s">
        <v>1215</v>
      </c>
      <c r="D97" s="661"/>
      <c r="E97" s="483" t="s">
        <v>1743</v>
      </c>
      <c r="F97" s="54" t="s">
        <v>1469</v>
      </c>
      <c r="G97" s="46"/>
      <c r="H97" s="53" t="s">
        <v>1752</v>
      </c>
      <c r="I97" s="493" t="s">
        <v>1753</v>
      </c>
      <c r="J97" s="220" t="s">
        <v>1469</v>
      </c>
      <c r="K97" s="56"/>
      <c r="L97" s="369"/>
      <c r="M97" s="220" t="s">
        <v>1469</v>
      </c>
      <c r="N97" s="157"/>
      <c r="O97" s="369"/>
      <c r="P97" s="258"/>
      <c r="Q97" s="46"/>
      <c r="R97" s="159"/>
      <c r="S97" s="160"/>
      <c r="T97" s="235"/>
      <c r="U97" s="12"/>
      <c r="V97" s="12"/>
      <c r="W97" s="12"/>
    </row>
    <row r="98" spans="1:23" ht="31.5" x14ac:dyDescent="0.25">
      <c r="A98" s="307" t="s">
        <v>80</v>
      </c>
      <c r="B98" s="8" t="s">
        <v>660</v>
      </c>
      <c r="C98" s="22" t="s">
        <v>1216</v>
      </c>
      <c r="D98" s="661"/>
      <c r="E98" s="483" t="s">
        <v>1744</v>
      </c>
      <c r="F98" s="54" t="s">
        <v>1469</v>
      </c>
      <c r="G98" s="46"/>
      <c r="H98" s="53" t="s">
        <v>1754</v>
      </c>
      <c r="I98" s="493" t="s">
        <v>1755</v>
      </c>
      <c r="J98" s="220" t="s">
        <v>1469</v>
      </c>
      <c r="K98" s="56"/>
      <c r="L98" s="369"/>
      <c r="M98" s="220" t="s">
        <v>1469</v>
      </c>
      <c r="N98" s="157"/>
      <c r="O98" s="369"/>
      <c r="P98" s="258"/>
      <c r="Q98" s="46"/>
      <c r="R98" s="159"/>
      <c r="S98" s="160"/>
      <c r="T98" s="235"/>
      <c r="U98" s="12"/>
      <c r="V98" s="12"/>
      <c r="W98" s="12"/>
    </row>
    <row r="99" spans="1:23" ht="47.25" x14ac:dyDescent="0.25">
      <c r="A99" s="307" t="s">
        <v>81</v>
      </c>
      <c r="B99" s="8" t="s">
        <v>661</v>
      </c>
      <c r="C99" s="22" t="s">
        <v>1217</v>
      </c>
      <c r="D99" s="661"/>
      <c r="E99" s="483" t="s">
        <v>1745</v>
      </c>
      <c r="F99" s="54" t="s">
        <v>1469</v>
      </c>
      <c r="G99" s="46"/>
      <c r="H99" s="53" t="s">
        <v>1756</v>
      </c>
      <c r="I99" s="493" t="s">
        <v>1757</v>
      </c>
      <c r="J99" s="220" t="s">
        <v>1469</v>
      </c>
      <c r="K99" s="56"/>
      <c r="L99" s="369"/>
      <c r="M99" s="220" t="s">
        <v>1469</v>
      </c>
      <c r="N99" s="157"/>
      <c r="O99" s="369"/>
      <c r="P99" s="258"/>
      <c r="Q99" s="46"/>
      <c r="R99" s="159"/>
      <c r="S99" s="160"/>
      <c r="T99" s="235"/>
      <c r="U99" s="12"/>
      <c r="V99" s="12"/>
      <c r="W99" s="12"/>
    </row>
    <row r="100" spans="1:23" ht="47.25" x14ac:dyDescent="0.25">
      <c r="A100" s="307" t="s">
        <v>82</v>
      </c>
      <c r="B100" s="8" t="s">
        <v>662</v>
      </c>
      <c r="C100" s="22" t="s">
        <v>1218</v>
      </c>
      <c r="D100" s="661"/>
      <c r="E100" s="483" t="s">
        <v>1742</v>
      </c>
      <c r="F100" s="54" t="s">
        <v>1469</v>
      </c>
      <c r="G100" s="46"/>
      <c r="H100" s="53" t="s">
        <v>1758</v>
      </c>
      <c r="I100" s="493" t="s">
        <v>1759</v>
      </c>
      <c r="J100" s="220" t="s">
        <v>1469</v>
      </c>
      <c r="K100" s="56"/>
      <c r="L100" s="369"/>
      <c r="M100" s="220" t="s">
        <v>1470</v>
      </c>
      <c r="N100" s="157" t="s">
        <v>2294</v>
      </c>
      <c r="O100" s="369"/>
      <c r="P100" s="258"/>
      <c r="Q100" s="46"/>
      <c r="R100" s="159"/>
      <c r="S100" s="160"/>
      <c r="T100" s="235"/>
      <c r="U100" s="12"/>
      <c r="V100" s="12"/>
      <c r="W100" s="12"/>
    </row>
    <row r="101" spans="1:23" ht="63" x14ac:dyDescent="0.25">
      <c r="A101" s="307" t="s">
        <v>83</v>
      </c>
      <c r="B101" s="8" t="s">
        <v>663</v>
      </c>
      <c r="C101" s="22" t="s">
        <v>1219</v>
      </c>
      <c r="D101" s="661"/>
      <c r="E101" s="483" t="s">
        <v>1742</v>
      </c>
      <c r="F101" s="54" t="s">
        <v>1469</v>
      </c>
      <c r="G101" s="46"/>
      <c r="H101" s="53" t="s">
        <v>1760</v>
      </c>
      <c r="I101" s="493" t="s">
        <v>1761</v>
      </c>
      <c r="J101" s="220" t="s">
        <v>1469</v>
      </c>
      <c r="K101" s="56"/>
      <c r="L101" s="369"/>
      <c r="M101" s="220" t="s">
        <v>1469</v>
      </c>
      <c r="N101" s="157"/>
      <c r="O101" s="369"/>
      <c r="P101" s="258"/>
      <c r="Q101" s="46"/>
      <c r="R101" s="159"/>
      <c r="S101" s="160"/>
      <c r="T101" s="235"/>
      <c r="U101" s="12"/>
      <c r="V101" s="12"/>
      <c r="W101" s="12"/>
    </row>
    <row r="102" spans="1:23" ht="63" x14ac:dyDescent="0.25">
      <c r="A102" s="307" t="s">
        <v>84</v>
      </c>
      <c r="B102" s="8" t="s">
        <v>664</v>
      </c>
      <c r="C102" s="22" t="s">
        <v>1220</v>
      </c>
      <c r="D102" s="661"/>
      <c r="E102" s="483" t="s">
        <v>1740</v>
      </c>
      <c r="F102" s="54" t="s">
        <v>1469</v>
      </c>
      <c r="G102" s="46"/>
      <c r="H102" s="53" t="s">
        <v>1762</v>
      </c>
      <c r="I102" s="493" t="s">
        <v>1763</v>
      </c>
      <c r="J102" s="220" t="s">
        <v>1469</v>
      </c>
      <c r="K102" s="56"/>
      <c r="L102" s="369"/>
      <c r="M102" s="220" t="s">
        <v>1469</v>
      </c>
      <c r="N102" s="157"/>
      <c r="O102" s="369"/>
      <c r="P102" s="258"/>
      <c r="Q102" s="46"/>
      <c r="R102" s="159"/>
      <c r="S102" s="160"/>
      <c r="T102" s="235"/>
      <c r="U102" s="12"/>
      <c r="V102" s="12"/>
      <c r="W102" s="12"/>
    </row>
    <row r="103" spans="1:23" ht="47.25" x14ac:dyDescent="0.25">
      <c r="A103" s="307" t="s">
        <v>85</v>
      </c>
      <c r="B103" s="8" t="s">
        <v>665</v>
      </c>
      <c r="C103" s="22" t="s">
        <v>1221</v>
      </c>
      <c r="D103" s="661"/>
      <c r="E103" s="483" t="s">
        <v>1742</v>
      </c>
      <c r="F103" s="54" t="s">
        <v>1469</v>
      </c>
      <c r="G103" s="46"/>
      <c r="H103" s="53" t="s">
        <v>1764</v>
      </c>
      <c r="I103" s="493" t="s">
        <v>1765</v>
      </c>
      <c r="J103" s="220" t="s">
        <v>1469</v>
      </c>
      <c r="K103" s="56"/>
      <c r="L103" s="369"/>
      <c r="M103" s="220" t="s">
        <v>1469</v>
      </c>
      <c r="N103" s="157"/>
      <c r="O103" s="369"/>
      <c r="P103" s="258"/>
      <c r="Q103" s="46"/>
      <c r="R103" s="159"/>
      <c r="S103" s="160"/>
      <c r="T103" s="235"/>
      <c r="U103" s="12"/>
      <c r="V103" s="12"/>
      <c r="W103" s="12"/>
    </row>
    <row r="104" spans="1:23" ht="47.25" x14ac:dyDescent="0.25">
      <c r="A104" s="307" t="s">
        <v>86</v>
      </c>
      <c r="B104" s="8" t="s">
        <v>666</v>
      </c>
      <c r="C104" s="22" t="s">
        <v>1222</v>
      </c>
      <c r="D104" s="661"/>
      <c r="E104" s="483" t="s">
        <v>1742</v>
      </c>
      <c r="F104" s="54" t="s">
        <v>1469</v>
      </c>
      <c r="G104" s="46"/>
      <c r="H104" s="53" t="s">
        <v>1766</v>
      </c>
      <c r="I104" s="493" t="s">
        <v>1767</v>
      </c>
      <c r="J104" s="220" t="s">
        <v>1469</v>
      </c>
      <c r="K104" s="56"/>
      <c r="L104" s="369"/>
      <c r="M104" s="220" t="s">
        <v>1469</v>
      </c>
      <c r="N104" s="157"/>
      <c r="O104" s="369"/>
      <c r="P104" s="258"/>
      <c r="Q104" s="46"/>
      <c r="R104" s="159"/>
      <c r="S104" s="160"/>
      <c r="T104" s="235"/>
      <c r="U104" s="12"/>
      <c r="V104" s="12"/>
      <c r="W104" s="12"/>
    </row>
    <row r="105" spans="1:23" ht="63" x14ac:dyDescent="0.25">
      <c r="A105" s="307" t="s">
        <v>87</v>
      </c>
      <c r="B105" s="8" t="s">
        <v>667</v>
      </c>
      <c r="C105" s="22" t="s">
        <v>1223</v>
      </c>
      <c r="D105" s="662"/>
      <c r="E105" s="483" t="s">
        <v>1742</v>
      </c>
      <c r="F105" s="54" t="s">
        <v>1469</v>
      </c>
      <c r="G105" s="46"/>
      <c r="H105" s="53" t="s">
        <v>1768</v>
      </c>
      <c r="I105" s="493" t="s">
        <v>1769</v>
      </c>
      <c r="J105" s="220" t="s">
        <v>1469</v>
      </c>
      <c r="K105" s="56"/>
      <c r="L105" s="369"/>
      <c r="M105" s="220" t="s">
        <v>1469</v>
      </c>
      <c r="N105" s="157"/>
      <c r="O105" s="369"/>
      <c r="P105" s="258"/>
      <c r="Q105" s="46"/>
      <c r="R105" s="159"/>
      <c r="S105" s="160"/>
      <c r="T105" s="235"/>
      <c r="U105" s="12"/>
      <c r="V105" s="12"/>
      <c r="W105" s="12"/>
    </row>
    <row r="106" spans="1:23" ht="21" x14ac:dyDescent="0.25">
      <c r="A106" s="308" t="s">
        <v>88</v>
      </c>
      <c r="B106" s="650" t="s">
        <v>668</v>
      </c>
      <c r="C106" s="651"/>
      <c r="D106" s="652"/>
      <c r="E106" s="288"/>
      <c r="F106" s="55"/>
      <c r="G106" s="40">
        <f>IF(OR(F106="NA",COUNTIF(F108:F115,"NA")&gt;2)=TRUE,"NA",IF(AND(F114="",F108="",F109="",F110="",F111="",F112="",F113="",F115)=TRUE,"",IF(COUNTIF(F108:F115,"sim")+COUNTIF(F108:F115,"NA")=8,4,IF(COUNTIF(F108:F115,"sim")+COUNTIF(F108:F115,"NA")&gt;=6,3,IF(COUNTIF(F108:F115,"sim")+COUNTIF(F108:F115,"NA")&gt;=4,2,IF(COUNTIF(F108:F115,"sim")+COUNTIF(F108:F115,"NA")&gt;=2,1,0))))))</f>
        <v>4</v>
      </c>
      <c r="H106" s="57"/>
      <c r="I106" s="246"/>
      <c r="J106" s="360"/>
      <c r="K106" s="275"/>
      <c r="L106" s="481">
        <f>IF(OR(J106="NA",COUNTIF(J108:J115,"NA")&gt;2)=TRUE,"NA",IF(AND(J114="",J108="",J109="",J110="",J111="",J112="",J113="",J115)=TRUE,"",IF(COUNTIF(J108:J115,"sim")+COUNTIF(J108:J115,"NA")=8,4,IF(COUNTIF(J108:J115,"sim")+COUNTIF(J108:J115,"NA")&gt;=6,3,IF(COUNTIF(J108:J115,"sim")+COUNTIF(J108:J115,"NA")&gt;=4,2,IF(COUNTIF(J108:J115,"sim")+COUNTIF(J108:J115,"NA")&gt;=2,1,0))))))</f>
        <v>4</v>
      </c>
      <c r="M106" s="221"/>
      <c r="N106" s="165"/>
      <c r="O106" s="481">
        <f>IF(OR(M106="NA",COUNTIF(M108:M115,"NA")&gt;2)=TRUE,"NA",IF(AND(M114="",M108="",M109="",M110="",M111="",M112="",M113="",M115)=TRUE,"",IF(COUNTIF(M108:M115,"sim")+COUNTIF(M108:M115,"NA")=8,4,IF(COUNTIF(M108:M115,"sim")+COUNTIF(M108:M115,"NA")&gt;=6,3,IF(COUNTIF(M108:M115,"sim")+COUNTIF(M108:M115,"NA")&gt;=4,2,IF(COUNTIF(M108:M115,"sim")+COUNTIF(M108:M115,"NA")&gt;=2,1,0))))))</f>
        <v>4</v>
      </c>
      <c r="P106" s="259"/>
      <c r="Q106" s="40" t="str">
        <f>IF(OR(P106="NA",COUNTIF(P108:P115,"NA")&gt;2)=TRUE,"NA",IF(AND(P114="",P108="",P109="",P110="",P111="",P112="",P113="",P115)=TRUE,"",IF(COUNTIF(P108:P115,"sim")+COUNTIF(P108:P115,"NA")=8,4,IF(COUNTIF(P108:P115,"sim")+COUNTIF(P108:P115,"NA")&gt;=6,3,IF(COUNTIF(P108:P115,"sim")+COUNTIF(P108:P115,"NA")&gt;=4,2,IF(COUNTIF(P108:P115,"sim")+COUNTIF(P108:P115,"NA")&gt;=2,1,0))))))</f>
        <v/>
      </c>
      <c r="R106" s="161"/>
      <c r="S106" s="162"/>
      <c r="T106" s="39">
        <f>IF(Q106="",IF(O106="",L106,O106),Q106)</f>
        <v>4</v>
      </c>
      <c r="U106" s="12"/>
      <c r="V106" s="12"/>
      <c r="W106" s="12"/>
    </row>
    <row r="107" spans="1:23" ht="18.75" x14ac:dyDescent="0.25">
      <c r="A107" s="312"/>
      <c r="B107" s="28" t="s">
        <v>669</v>
      </c>
      <c r="C107" s="27"/>
      <c r="D107" s="711" t="s">
        <v>608</v>
      </c>
      <c r="E107" s="287"/>
      <c r="F107" s="76"/>
      <c r="G107" s="46"/>
      <c r="H107" s="56"/>
      <c r="I107" s="245"/>
      <c r="J107" s="224"/>
      <c r="K107" s="56"/>
      <c r="L107" s="369"/>
      <c r="M107" s="226"/>
      <c r="N107" s="157"/>
      <c r="O107" s="369"/>
      <c r="P107" s="264"/>
      <c r="Q107" s="46"/>
      <c r="R107" s="159"/>
      <c r="S107" s="160"/>
      <c r="T107" s="238"/>
      <c r="U107" s="12"/>
      <c r="V107" s="12"/>
      <c r="W107" s="12"/>
    </row>
    <row r="108" spans="1:23" ht="47.25" x14ac:dyDescent="0.25">
      <c r="A108" s="312" t="s">
        <v>89</v>
      </c>
      <c r="B108" s="28" t="s">
        <v>670</v>
      </c>
      <c r="C108" s="20" t="s">
        <v>1224</v>
      </c>
      <c r="D108" s="661"/>
      <c r="E108" s="483" t="s">
        <v>1770</v>
      </c>
      <c r="F108" s="54" t="s">
        <v>1469</v>
      </c>
      <c r="G108" s="46"/>
      <c r="H108" s="514" t="s">
        <v>1771</v>
      </c>
      <c r="I108" s="493" t="s">
        <v>2275</v>
      </c>
      <c r="J108" s="220" t="s">
        <v>1469</v>
      </c>
      <c r="K108" s="56"/>
      <c r="L108" s="369"/>
      <c r="M108" s="220" t="s">
        <v>1469</v>
      </c>
      <c r="N108" s="157"/>
      <c r="O108" s="369"/>
      <c r="P108" s="258"/>
      <c r="Q108" s="46"/>
      <c r="R108" s="159"/>
      <c r="S108" s="160"/>
      <c r="T108" s="235"/>
      <c r="U108" s="12"/>
      <c r="V108" s="12"/>
      <c r="W108" s="12"/>
    </row>
    <row r="109" spans="1:23" ht="110.25" x14ac:dyDescent="0.25">
      <c r="A109" s="312" t="s">
        <v>90</v>
      </c>
      <c r="B109" s="28" t="s">
        <v>671</v>
      </c>
      <c r="C109" s="20" t="s">
        <v>1225</v>
      </c>
      <c r="D109" s="661"/>
      <c r="E109" s="483" t="s">
        <v>1770</v>
      </c>
      <c r="F109" s="54" t="s">
        <v>1469</v>
      </c>
      <c r="G109" s="46"/>
      <c r="H109" s="514" t="s">
        <v>1772</v>
      </c>
      <c r="I109" s="495" t="s">
        <v>1778</v>
      </c>
      <c r="J109" s="220" t="s">
        <v>1469</v>
      </c>
      <c r="K109" s="56"/>
      <c r="L109" s="369"/>
      <c r="M109" s="220" t="s">
        <v>1469</v>
      </c>
      <c r="N109" s="157"/>
      <c r="O109" s="369"/>
      <c r="P109" s="258"/>
      <c r="Q109" s="46"/>
      <c r="R109" s="159"/>
      <c r="S109" s="160"/>
      <c r="T109" s="235"/>
      <c r="U109" s="12"/>
      <c r="V109" s="12"/>
      <c r="W109" s="12"/>
    </row>
    <row r="110" spans="1:23" ht="31.5" x14ac:dyDescent="0.25">
      <c r="A110" s="312" t="s">
        <v>91</v>
      </c>
      <c r="B110" s="28" t="s">
        <v>1434</v>
      </c>
      <c r="C110" s="20" t="s">
        <v>1435</v>
      </c>
      <c r="D110" s="661"/>
      <c r="E110" s="483" t="s">
        <v>1770</v>
      </c>
      <c r="F110" s="54" t="s">
        <v>1469</v>
      </c>
      <c r="G110" s="46"/>
      <c r="H110" s="514" t="s">
        <v>1773</v>
      </c>
      <c r="I110" s="495" t="s">
        <v>1779</v>
      </c>
      <c r="J110" s="220" t="s">
        <v>1469</v>
      </c>
      <c r="K110" s="56"/>
      <c r="L110" s="369"/>
      <c r="M110" s="220" t="s">
        <v>1469</v>
      </c>
      <c r="N110" s="157"/>
      <c r="O110" s="369"/>
      <c r="P110" s="258"/>
      <c r="Q110" s="46"/>
      <c r="R110" s="159"/>
      <c r="S110" s="160"/>
      <c r="T110" s="235"/>
      <c r="U110" s="12"/>
      <c r="V110" s="12"/>
      <c r="W110" s="12"/>
    </row>
    <row r="111" spans="1:23" ht="47.25" x14ac:dyDescent="0.25">
      <c r="A111" s="312" t="s">
        <v>92</v>
      </c>
      <c r="B111" s="28" t="s">
        <v>672</v>
      </c>
      <c r="C111" s="20" t="s">
        <v>1226</v>
      </c>
      <c r="D111" s="661"/>
      <c r="E111" s="483" t="s">
        <v>1770</v>
      </c>
      <c r="F111" s="54" t="s">
        <v>1469</v>
      </c>
      <c r="G111" s="46"/>
      <c r="H111" s="514" t="s">
        <v>1774</v>
      </c>
      <c r="I111" s="606" t="s">
        <v>1780</v>
      </c>
      <c r="J111" s="220" t="s">
        <v>1469</v>
      </c>
      <c r="K111" s="56"/>
      <c r="L111" s="369"/>
      <c r="M111" s="220" t="s">
        <v>1469</v>
      </c>
      <c r="N111" s="157"/>
      <c r="O111" s="369"/>
      <c r="P111" s="258"/>
      <c r="Q111" s="46"/>
      <c r="R111" s="159"/>
      <c r="S111" s="160"/>
      <c r="T111" s="235"/>
      <c r="U111" s="12"/>
      <c r="V111" s="12"/>
      <c r="W111" s="12"/>
    </row>
    <row r="112" spans="1:23" ht="31.5" x14ac:dyDescent="0.25">
      <c r="A112" s="312" t="s">
        <v>93</v>
      </c>
      <c r="B112" s="28" t="s">
        <v>673</v>
      </c>
      <c r="C112" s="20" t="s">
        <v>1227</v>
      </c>
      <c r="D112" s="661"/>
      <c r="E112" s="483" t="s">
        <v>1770</v>
      </c>
      <c r="F112" s="54" t="s">
        <v>1469</v>
      </c>
      <c r="G112" s="46"/>
      <c r="H112" s="514" t="s">
        <v>1774</v>
      </c>
      <c r="I112" s="495" t="s">
        <v>1781</v>
      </c>
      <c r="J112" s="220" t="s">
        <v>1469</v>
      </c>
      <c r="K112" s="56"/>
      <c r="L112" s="369"/>
      <c r="M112" s="220" t="s">
        <v>1469</v>
      </c>
      <c r="N112" s="157"/>
      <c r="O112" s="369"/>
      <c r="P112" s="258"/>
      <c r="Q112" s="46"/>
      <c r="R112" s="159"/>
      <c r="S112" s="160"/>
      <c r="T112" s="235"/>
      <c r="U112" s="12"/>
      <c r="V112" s="12"/>
      <c r="W112" s="12"/>
    </row>
    <row r="113" spans="1:23" ht="47.25" x14ac:dyDescent="0.25">
      <c r="A113" s="312" t="s">
        <v>94</v>
      </c>
      <c r="B113" s="28" t="s">
        <v>674</v>
      </c>
      <c r="C113" s="20" t="s">
        <v>1228</v>
      </c>
      <c r="D113" s="661"/>
      <c r="E113" s="483" t="s">
        <v>1770</v>
      </c>
      <c r="F113" s="54" t="s">
        <v>1469</v>
      </c>
      <c r="G113" s="46"/>
      <c r="H113" s="514" t="s">
        <v>1775</v>
      </c>
      <c r="I113" s="495" t="s">
        <v>1782</v>
      </c>
      <c r="J113" s="220" t="s">
        <v>1469</v>
      </c>
      <c r="K113" s="56"/>
      <c r="L113" s="369"/>
      <c r="M113" s="220" t="s">
        <v>1469</v>
      </c>
      <c r="N113" s="157"/>
      <c r="O113" s="369"/>
      <c r="P113" s="258"/>
      <c r="Q113" s="46"/>
      <c r="R113" s="159"/>
      <c r="S113" s="160"/>
      <c r="T113" s="235"/>
      <c r="U113" s="12"/>
      <c r="V113" s="12"/>
      <c r="W113" s="12"/>
    </row>
    <row r="114" spans="1:23" ht="45" x14ac:dyDescent="0.25">
      <c r="A114" s="312" t="s">
        <v>95</v>
      </c>
      <c r="B114" s="28" t="s">
        <v>675</v>
      </c>
      <c r="C114" s="20" t="s">
        <v>1228</v>
      </c>
      <c r="D114" s="661"/>
      <c r="E114" s="483" t="s">
        <v>1770</v>
      </c>
      <c r="F114" s="54" t="s">
        <v>1469</v>
      </c>
      <c r="G114" s="46"/>
      <c r="H114" s="514" t="s">
        <v>1776</v>
      </c>
      <c r="I114" s="495" t="s">
        <v>1783</v>
      </c>
      <c r="J114" s="220" t="s">
        <v>1469</v>
      </c>
      <c r="K114" s="56"/>
      <c r="L114" s="369"/>
      <c r="M114" s="220" t="s">
        <v>1469</v>
      </c>
      <c r="N114" s="157"/>
      <c r="O114" s="369"/>
      <c r="P114" s="258"/>
      <c r="Q114" s="46"/>
      <c r="R114" s="159"/>
      <c r="S114" s="160"/>
      <c r="T114" s="235"/>
      <c r="U114" s="12"/>
      <c r="V114" s="12"/>
      <c r="W114" s="12"/>
    </row>
    <row r="115" spans="1:23" ht="45" x14ac:dyDescent="0.25">
      <c r="A115" s="312" t="s">
        <v>1436</v>
      </c>
      <c r="B115" s="28" t="s">
        <v>1450</v>
      </c>
      <c r="C115" s="20" t="s">
        <v>1451</v>
      </c>
      <c r="D115" s="662"/>
      <c r="E115" s="483" t="s">
        <v>1770</v>
      </c>
      <c r="F115" s="54" t="s">
        <v>1469</v>
      </c>
      <c r="G115" s="46"/>
      <c r="H115" s="514" t="s">
        <v>1777</v>
      </c>
      <c r="I115" s="495" t="s">
        <v>1784</v>
      </c>
      <c r="J115" s="220" t="s">
        <v>1469</v>
      </c>
      <c r="K115" s="56"/>
      <c r="L115" s="369"/>
      <c r="M115" s="220" t="s">
        <v>1469</v>
      </c>
      <c r="N115" s="157"/>
      <c r="O115" s="369"/>
      <c r="P115" s="258"/>
      <c r="Q115" s="46"/>
      <c r="R115" s="159"/>
      <c r="S115" s="160"/>
      <c r="T115" s="235"/>
      <c r="U115" s="12"/>
      <c r="V115" s="12"/>
      <c r="W115" s="12"/>
    </row>
    <row r="116" spans="1:23" s="30" customFormat="1" ht="21" x14ac:dyDescent="0.25">
      <c r="A116" s="308" t="s">
        <v>96</v>
      </c>
      <c r="B116" s="723" t="s">
        <v>643</v>
      </c>
      <c r="C116" s="651"/>
      <c r="D116" s="652"/>
      <c r="E116" s="294"/>
      <c r="F116" s="55"/>
      <c r="G116" s="40">
        <f>IF(OR(F116="NA",COUNTIF(F118:F122,"NA")&gt;2)=TRUE,"NA",IF(AND(F118="",F119="",F120="",F121="",F122="")=TRUE,"",IF(COUNTIF(F118:F122,"sim")+COUNTIF(F118:F122,"NA")=5,4,IF(COUNTIF(F118:F122,"sim")+COUNTIF(F118:F122,"NA")&gt;=4,3,IF(COUNTIF(F118:F122,"sim")+COUNTIF(F118:F122,"NA")&gt;=3,2,IF(COUNTIF(F118:F122,"sim")+COUNTIF(F118:F122,"NA")&gt;=2,1,0))))))</f>
        <v>3</v>
      </c>
      <c r="H116" s="66"/>
      <c r="I116" s="252"/>
      <c r="J116" s="360"/>
      <c r="K116" s="279"/>
      <c r="L116" s="481">
        <f>IF(OR(J116="NA",COUNTIF(J118:J122,"NA")&gt;2)=TRUE,"NA",IF(AND(J118="",J119="",J120="",J121="",J122="")=TRUE,"",IF(COUNTIF(J118:J122,"sim")+COUNTIF(J118:J122,"NA")=5,4,IF(COUNTIF(J118:J122,"sim")+COUNTIF(J118:J122,"NA")&gt;=4,3,IF(COUNTIF(J118:J122,"sim")+COUNTIF(J118:J122,"NA")&gt;=3,2,IF(COUNTIF(J118:J122,"sim")+COUNTIF(J118:J122,"NA")&gt;=2,1,0))))))</f>
        <v>3</v>
      </c>
      <c r="M116" s="221"/>
      <c r="N116" s="167"/>
      <c r="O116" s="481">
        <f>IF(OR(M116="NA",COUNTIF(M118:M122,"NA")&gt;2)=TRUE,"NA",IF(AND(M118="",M119="",M120="",M121="",M122="")=TRUE,"",IF(COUNTIF(M118:M122,"sim")+COUNTIF(M118:M122,"NA")=5,4,IF(COUNTIF(M118:M122,"sim")+COUNTIF(M118:M122,"NA")&gt;=4,3,IF(COUNTIF(M118:M122,"sim")+COUNTIF(M118:M122,"NA")&gt;=3,2,IF(COUNTIF(M118:M122,"sim")+COUNTIF(M118:M122,"NA")&gt;=2,1,0))))))</f>
        <v>4</v>
      </c>
      <c r="P116" s="259"/>
      <c r="Q116" s="40" t="str">
        <f>IF(OR(P116="NA",COUNTIF(P118:P122,"NA")&gt;2)=TRUE,"NA",IF(AND(P118="",P119="",P120="",P121="",P122="")=TRUE,"",IF(COUNTIF(P118:P122,"sim")+COUNTIF(P118:P122,"NA")=5,4,IF(COUNTIF(P118:P122,"sim")+COUNTIF(P118:P122,"NA")&gt;=4,3,IF(COUNTIF(P118:P122,"sim")+COUNTIF(P118:P122,"NA")&gt;=3,2,IF(COUNTIF(P118:P122,"sim")+COUNTIF(P118:P122,"NA")&gt;=2,1,0))))))</f>
        <v/>
      </c>
      <c r="R116" s="167"/>
      <c r="S116" s="168"/>
      <c r="T116" s="39">
        <f>IF(Q116="",IF(O116="",L116,O116),Q116)</f>
        <v>4</v>
      </c>
      <c r="U116" s="29"/>
      <c r="V116" s="29"/>
      <c r="W116" s="29"/>
    </row>
    <row r="117" spans="1:23" s="30" customFormat="1" ht="18.75" x14ac:dyDescent="0.25">
      <c r="A117" s="312"/>
      <c r="B117" s="28" t="s">
        <v>601</v>
      </c>
      <c r="C117" s="27"/>
      <c r="D117" s="674" t="s">
        <v>1599</v>
      </c>
      <c r="E117" s="295"/>
      <c r="F117" s="77"/>
      <c r="G117" s="51"/>
      <c r="H117" s="67"/>
      <c r="I117" s="253"/>
      <c r="J117" s="224"/>
      <c r="K117" s="67"/>
      <c r="L117" s="372"/>
      <c r="M117" s="228"/>
      <c r="N117" s="171"/>
      <c r="O117" s="372"/>
      <c r="P117" s="266"/>
      <c r="Q117" s="51"/>
      <c r="R117" s="169"/>
      <c r="S117" s="170"/>
      <c r="T117" s="238"/>
      <c r="U117" s="29"/>
      <c r="V117" s="29"/>
      <c r="W117" s="29"/>
    </row>
    <row r="118" spans="1:23" s="30" customFormat="1" ht="63" x14ac:dyDescent="0.25">
      <c r="A118" s="312" t="s">
        <v>97</v>
      </c>
      <c r="B118" s="28" t="s">
        <v>644</v>
      </c>
      <c r="C118" s="20" t="s">
        <v>1403</v>
      </c>
      <c r="D118" s="724"/>
      <c r="E118" s="515" t="s">
        <v>1785</v>
      </c>
      <c r="F118" s="54" t="s">
        <v>1469</v>
      </c>
      <c r="G118" s="52"/>
      <c r="H118" s="517" t="s">
        <v>1786</v>
      </c>
      <c r="I118" s="493" t="s">
        <v>1787</v>
      </c>
      <c r="J118" s="220" t="s">
        <v>1469</v>
      </c>
      <c r="K118" s="68"/>
      <c r="L118" s="373"/>
      <c r="M118" s="220" t="s">
        <v>1469</v>
      </c>
      <c r="N118" s="171"/>
      <c r="O118" s="373"/>
      <c r="P118" s="258"/>
      <c r="Q118" s="52"/>
      <c r="R118" s="171"/>
      <c r="S118" s="172"/>
      <c r="T118" s="239"/>
      <c r="U118" s="29"/>
      <c r="V118" s="29"/>
      <c r="W118" s="29"/>
    </row>
    <row r="119" spans="1:23" s="30" customFormat="1" ht="157.5" x14ac:dyDescent="0.25">
      <c r="A119" s="312" t="s">
        <v>98</v>
      </c>
      <c r="B119" s="28" t="s">
        <v>645</v>
      </c>
      <c r="C119" s="20" t="s">
        <v>1328</v>
      </c>
      <c r="D119" s="724"/>
      <c r="E119" s="515" t="s">
        <v>1785</v>
      </c>
      <c r="F119" s="54" t="s">
        <v>1469</v>
      </c>
      <c r="G119" s="52"/>
      <c r="H119" s="517" t="s">
        <v>1788</v>
      </c>
      <c r="I119" s="493" t="s">
        <v>1789</v>
      </c>
      <c r="J119" s="220" t="s">
        <v>1469</v>
      </c>
      <c r="K119" s="68"/>
      <c r="L119" s="373"/>
      <c r="M119" s="220" t="s">
        <v>1469</v>
      </c>
      <c r="N119" s="171"/>
      <c r="O119" s="373"/>
      <c r="P119" s="258"/>
      <c r="Q119" s="52"/>
      <c r="R119" s="171"/>
      <c r="S119" s="172"/>
      <c r="T119" s="239"/>
      <c r="U119" s="29"/>
      <c r="V119" s="29"/>
      <c r="W119" s="29"/>
    </row>
    <row r="120" spans="1:23" s="30" customFormat="1" ht="189" x14ac:dyDescent="0.25">
      <c r="A120" s="312" t="s">
        <v>99</v>
      </c>
      <c r="B120" s="28" t="s">
        <v>646</v>
      </c>
      <c r="C120" s="20" t="s">
        <v>1276</v>
      </c>
      <c r="D120" s="724"/>
      <c r="E120" s="515" t="s">
        <v>1785</v>
      </c>
      <c r="F120" s="54" t="s">
        <v>1469</v>
      </c>
      <c r="G120" s="52"/>
      <c r="H120" s="517" t="s">
        <v>1790</v>
      </c>
      <c r="I120" s="493" t="s">
        <v>1791</v>
      </c>
      <c r="J120" s="220" t="s">
        <v>1469</v>
      </c>
      <c r="K120" s="68"/>
      <c r="L120" s="373"/>
      <c r="M120" s="220" t="s">
        <v>1469</v>
      </c>
      <c r="N120" s="171"/>
      <c r="O120" s="373"/>
      <c r="P120" s="258"/>
      <c r="Q120" s="52"/>
      <c r="R120" s="171"/>
      <c r="S120" s="172"/>
      <c r="T120" s="239"/>
      <c r="U120" s="29"/>
      <c r="V120" s="29"/>
      <c r="W120" s="29"/>
    </row>
    <row r="121" spans="1:23" s="30" customFormat="1" ht="78.75" x14ac:dyDescent="0.25">
      <c r="A121" s="312" t="s">
        <v>100</v>
      </c>
      <c r="B121" s="28" t="s">
        <v>647</v>
      </c>
      <c r="C121" s="20" t="s">
        <v>1277</v>
      </c>
      <c r="D121" s="724"/>
      <c r="E121" s="515" t="s">
        <v>1785</v>
      </c>
      <c r="F121" s="54" t="s">
        <v>1470</v>
      </c>
      <c r="G121" s="51"/>
      <c r="H121" s="517" t="s">
        <v>1792</v>
      </c>
      <c r="I121" s="493" t="s">
        <v>1793</v>
      </c>
      <c r="J121" s="220" t="s">
        <v>1470</v>
      </c>
      <c r="K121" s="67"/>
      <c r="L121" s="372"/>
      <c r="M121" s="220" t="s">
        <v>1469</v>
      </c>
      <c r="N121" s="539" t="s">
        <v>2295</v>
      </c>
      <c r="O121" s="372"/>
      <c r="P121" s="258"/>
      <c r="Q121" s="51"/>
      <c r="R121" s="169"/>
      <c r="S121" s="170"/>
      <c r="T121" s="240"/>
      <c r="U121" s="29"/>
      <c r="V121" s="29"/>
      <c r="W121" s="29"/>
    </row>
    <row r="122" spans="1:23" s="30" customFormat="1" ht="63" x14ac:dyDescent="0.25">
      <c r="A122" s="312" t="s">
        <v>101</v>
      </c>
      <c r="B122" s="28" t="s">
        <v>648</v>
      </c>
      <c r="C122" s="20" t="s">
        <v>1404</v>
      </c>
      <c r="D122" s="724"/>
      <c r="E122" s="515" t="s">
        <v>1785</v>
      </c>
      <c r="F122" s="54" t="s">
        <v>1469</v>
      </c>
      <c r="G122" s="51"/>
      <c r="H122" s="517" t="s">
        <v>1794</v>
      </c>
      <c r="I122" s="493" t="s">
        <v>1795</v>
      </c>
      <c r="J122" s="220" t="s">
        <v>1469</v>
      </c>
      <c r="K122" s="67"/>
      <c r="L122" s="372"/>
      <c r="M122" s="220" t="s">
        <v>1469</v>
      </c>
      <c r="N122" s="171"/>
      <c r="O122" s="372"/>
      <c r="P122" s="258"/>
      <c r="Q122" s="51"/>
      <c r="R122" s="169"/>
      <c r="S122" s="170"/>
      <c r="T122" s="240"/>
      <c r="U122" s="29"/>
      <c r="V122" s="29"/>
      <c r="W122" s="29"/>
    </row>
    <row r="123" spans="1:23" s="191" customFormat="1" ht="19.5" x14ac:dyDescent="0.3">
      <c r="A123" s="313" t="s">
        <v>102</v>
      </c>
      <c r="B123" s="712" t="s">
        <v>682</v>
      </c>
      <c r="C123" s="713"/>
      <c r="D123" s="714"/>
      <c r="E123" s="296"/>
      <c r="F123" s="188"/>
      <c r="G123" s="43">
        <f>IFERROR(IF(F123="NA","NÃO AVALIADO",IF(OR(AND(G125="NA",G139="NA")=TRUE,AND(G125="NA",G145="NA")=TRUE,AND(G125="NA",G156="NA")=TRUE,AND(G139="NA",G145="NA")=TRUE,AND(G139="NA",G156="NA")=TRUE,,AND(G145="NA",G156="NA")=TRUE)=TRUE,"NÃO AVALIADO",IF(AND(G125="",G139="",G145="",G156="")=TRUE,"",IF(AVERAGE(G125,G139,G145,G156)-INT(AVERAGE(G125,G139,G145,G156))&lt;=0.5,INT(AVERAGE(G125,G139,G145,G156)),INT(AVERAGE(G125,G139,G145,G156))+1)))),"")</f>
        <v>2</v>
      </c>
      <c r="H123" s="187"/>
      <c r="I123" s="254"/>
      <c r="J123" s="219"/>
      <c r="K123" s="187"/>
      <c r="L123" s="482">
        <f>IFERROR(IF(J123="NA","NÃO AVALIADO",IF(OR(AND(L125="NA",L139="NA")=TRUE,AND(L125="NA",L145="NA")=TRUE,AND(L125="NA",L156="NA")=TRUE,AND(L139="NA",L145="NA")=TRUE,AND(L139="NA",L156="NA")=TRUE,,AND(L145="NA",L156="NA")=TRUE)=TRUE,"NÃO AVALIADO",IF(AND(L125="",L139="",L145="",L156="")=TRUE,"",IF(AVERAGE(L125,L139,L145,L156)-INT(AVERAGE(L125,L139,L145,L156))&lt;=0.5,INT(AVERAGE(L125,L139,L145,L156)),INT(AVERAGE(L125,L139,L145,L156))+1)))),"")</f>
        <v>2</v>
      </c>
      <c r="M123" s="374"/>
      <c r="N123" s="594"/>
      <c r="O123" s="482">
        <f>IFERROR(IF(M123="NA","NÃO AVALIADO",IF(OR(AND(O125="NA",O139="NA")=TRUE,AND(O125="NA",O145="NA")=TRUE,AND(O125="NA",O156="NA")=TRUE,AND(O139="NA",O145="NA")=TRUE,AND(O139="NA",O156="NA")=TRUE,,AND(O145="NA",O156="NA")=TRUE)=TRUE,"NÃO AVALIADO",IF(AND(O125="",O139="",O145="",O156="")=TRUE,"",IF(AVERAGE(O125,O139,O145,O156)-INT(AVERAGE(O125,O139,O145,O156))&lt;=0.5,INT(AVERAGE(O125,O139,O145,O156)),INT(AVERAGE(O125,O139,O145,O156))+1)))),"")</f>
        <v>2</v>
      </c>
      <c r="P123" s="267"/>
      <c r="Q123" s="43" t="str">
        <f>IFERROR(IF(P123="NA","NÃO AVALIADO",IF(OR(AND(Q125="NA",Q139="NA")=TRUE,AND(Q125="NA",Q145="NA")=TRUE,AND(Q125="NA",Q156="NA")=TRUE,AND(Q139="NA",Q145="NA")=TRUE,AND(Q139="NA",Q156="NA")=TRUE,,AND(Q145="NA",Q156="NA")=TRUE)=TRUE,"NÃO AVALIADO",IF(AND(Q125="",Q139="",Q145="",Q156="")=TRUE,"",IF(AVERAGE(Q125,Q139,Q145,Q156)-INT(AVERAGE(Q125,Q139,Q145,Q156))&lt;=0.5,INT(AVERAGE(Q125,Q139,Q145,Q156)),INT(AVERAGE(Q125,Q139,Q145,Q156))+1)))),"")</f>
        <v/>
      </c>
      <c r="R123" s="188"/>
      <c r="S123" s="189"/>
      <c r="T123" s="232">
        <f>IF(Q123="",IF(O123="",L123,O123),Q123)</f>
        <v>2</v>
      </c>
      <c r="U123" s="190"/>
      <c r="V123" s="190"/>
      <c r="W123" s="190"/>
    </row>
    <row r="124" spans="1:23" ht="21" x14ac:dyDescent="0.25">
      <c r="A124" s="303" t="s">
        <v>3</v>
      </c>
      <c r="B124" s="664" t="s">
        <v>564</v>
      </c>
      <c r="C124" s="651"/>
      <c r="D124" s="652"/>
      <c r="E124" s="286"/>
      <c r="F124" s="64"/>
      <c r="G124" s="41"/>
      <c r="H124" s="53"/>
      <c r="I124" s="244"/>
      <c r="J124" s="220"/>
      <c r="K124" s="53"/>
      <c r="L124" s="368"/>
      <c r="M124" s="225"/>
      <c r="N124" s="157"/>
      <c r="O124" s="368"/>
      <c r="P124" s="263"/>
      <c r="Q124" s="41"/>
      <c r="R124" s="157"/>
      <c r="S124" s="158"/>
      <c r="T124" s="233"/>
      <c r="U124" s="12"/>
      <c r="V124" s="12"/>
      <c r="W124" s="12"/>
    </row>
    <row r="125" spans="1:23" ht="21" x14ac:dyDescent="0.25">
      <c r="A125" s="308" t="s">
        <v>103</v>
      </c>
      <c r="B125" s="663" t="s">
        <v>683</v>
      </c>
      <c r="C125" s="651"/>
      <c r="D125" s="652"/>
      <c r="E125" s="288"/>
      <c r="F125" s="55"/>
      <c r="G125" s="40">
        <f>IF(OR(F125="NA",COUNTIF(F126:F138,"NA")&gt;2)=TRUE,"NA",IF(AND(F126="",F127="",F128="",F129="",F130="",F131="",F132="",F133="",F134="",F135="",F136="",F137="",F138="")=TRUE,"",IF(COUNTIF(F126:F138,"sim")+COUNTIF(F126:F138,"NA")&gt;=11,4,IF(COUNTIF(F126:F138,"sim")+COUNTIF(F126:F138,"NA")&gt;=9,3,IF(COUNTIF(F126:F138,"sim")+COUNTIF(F126:F138,"NA")&gt;=6,2,IF(COUNTIF(F126:F138,"sim")+COUNTIF(F126:F138,"NA")&gt;=3,1,0))))))</f>
        <v>0</v>
      </c>
      <c r="H125" s="57"/>
      <c r="I125" s="246"/>
      <c r="J125" s="360"/>
      <c r="K125" s="275"/>
      <c r="L125" s="481">
        <f>IF(OR(J125="NA",COUNTIF(J126:J138,"NA")&gt;2)=TRUE,"NA",IF(AND(J126="",J127="",J128="",J129="",J130="",J131="",J132="",J133="",J134="",J135="",J136="",J137="",J138="")=TRUE,"",IF(COUNTIF(J126:J138,"sim")+COUNTIF(J126:J138,"NA")&gt;=11,4,IF(COUNTIF(J126:J138,"sim")+COUNTIF(J126:J138,"NA")&gt;=9,3,IF(COUNTIF(J126:J138,"sim")+COUNTIF(J126:J138,"NA")&gt;=6,2,IF(COUNTIF(J126:J138,"sim")+COUNTIF(J126:J138,"NA")&gt;=3,1,0))))))</f>
        <v>0</v>
      </c>
      <c r="M125" s="221"/>
      <c r="N125" s="165"/>
      <c r="O125" s="481">
        <f>IF(OR(M125="NA",COUNTIF(M126:M138,"NA")&gt;2)=TRUE,"NA",IF(AND(M126="",M127="",M128="",M129="",M130="",M131="",M132="",M133="",M134="",M135="",M136="",M137="",M138="")=TRUE,"",IF(COUNTIF(M126:M138,"sim")+COUNTIF(M126:M138,"NA")&gt;=11,4,IF(COUNTIF(M126:M138,"sim")+COUNTIF(M126:M138,"NA")&gt;=9,3,IF(COUNTIF(M126:M138,"sim")+COUNTIF(M126:M138,"NA")&gt;=6,2,IF(COUNTIF(M126:M138,"sim")+COUNTIF(M126:M138,"NA")&gt;=3,1,0))))))</f>
        <v>0</v>
      </c>
      <c r="P125" s="259"/>
      <c r="Q125" s="40" t="str">
        <f>IF(OR(P125="NA",COUNTIF(P126:P138,"NA")&gt;2)=TRUE,"NA",IF(AND(P126="",P127="",P128="",P129="",P130="",P131="",P132="",P133="",P134="",P135="",P136="",P137="",P138="")=TRUE,"",IF(COUNTIF(P126:P138,"sim")+COUNTIF(P126:P138,"NA")&gt;=11,4,IF(COUNTIF(P126:P138,"sim")+COUNTIF(P126:P138,"NA")&gt;=9,3,IF(COUNTIF(P126:P138,"sim")+COUNTIF(P126:P138,"NA")&gt;=6,2,IF(COUNTIF(P126:P138,"sim")+COUNTIF(P126:P138,"NA")&gt;=3,1,0))))))</f>
        <v/>
      </c>
      <c r="R125" s="161"/>
      <c r="S125" s="162"/>
      <c r="T125" s="39">
        <f>IF(Q125="",IF(O125="",L125,O125),Q125)</f>
        <v>0</v>
      </c>
      <c r="U125" s="12"/>
      <c r="V125" s="12"/>
      <c r="W125" s="12"/>
    </row>
    <row r="126" spans="1:23" ht="18.75" x14ac:dyDescent="0.25">
      <c r="A126" s="307"/>
      <c r="B126" s="306" t="s">
        <v>684</v>
      </c>
      <c r="C126" s="13"/>
      <c r="D126" s="644" t="s">
        <v>655</v>
      </c>
      <c r="E126" s="287"/>
      <c r="F126" s="76"/>
      <c r="G126" s="46"/>
      <c r="H126" s="56"/>
      <c r="I126" s="245"/>
      <c r="J126" s="224"/>
      <c r="K126" s="56"/>
      <c r="L126" s="369"/>
      <c r="M126" s="226"/>
      <c r="N126" s="157"/>
      <c r="O126" s="369"/>
      <c r="P126" s="264"/>
      <c r="Q126" s="46"/>
      <c r="R126" s="159"/>
      <c r="S126" s="160"/>
      <c r="T126" s="238"/>
      <c r="U126" s="12"/>
      <c r="V126" s="12"/>
      <c r="W126" s="12"/>
    </row>
    <row r="127" spans="1:23" ht="63" x14ac:dyDescent="0.25">
      <c r="A127" s="307" t="s">
        <v>104</v>
      </c>
      <c r="B127" s="8" t="s">
        <v>685</v>
      </c>
      <c r="C127" s="22" t="s">
        <v>1229</v>
      </c>
      <c r="D127" s="661"/>
      <c r="E127" s="483" t="s">
        <v>1666</v>
      </c>
      <c r="F127" s="54" t="s">
        <v>1470</v>
      </c>
      <c r="G127" s="46"/>
      <c r="H127" s="56"/>
      <c r="I127" s="245"/>
      <c r="J127" s="220" t="s">
        <v>1470</v>
      </c>
      <c r="K127" s="56"/>
      <c r="L127" s="369"/>
      <c r="M127" s="220" t="s">
        <v>1470</v>
      </c>
      <c r="N127" s="157"/>
      <c r="O127" s="369"/>
      <c r="P127" s="258"/>
      <c r="Q127" s="46"/>
      <c r="R127" s="159"/>
      <c r="S127" s="160"/>
      <c r="T127" s="235"/>
      <c r="U127" s="12"/>
      <c r="V127" s="12"/>
      <c r="W127" s="12"/>
    </row>
    <row r="128" spans="1:23" ht="78.75" x14ac:dyDescent="0.25">
      <c r="A128" s="307" t="s">
        <v>105</v>
      </c>
      <c r="B128" s="8" t="s">
        <v>686</v>
      </c>
      <c r="C128" s="22" t="s">
        <v>1229</v>
      </c>
      <c r="D128" s="661"/>
      <c r="E128" s="483" t="s">
        <v>1666</v>
      </c>
      <c r="F128" s="54" t="s">
        <v>1470</v>
      </c>
      <c r="G128" s="46"/>
      <c r="H128" s="56"/>
      <c r="I128" s="245"/>
      <c r="J128" s="220" t="s">
        <v>1470</v>
      </c>
      <c r="K128" s="56"/>
      <c r="L128" s="369"/>
      <c r="M128" s="220" t="s">
        <v>1470</v>
      </c>
      <c r="N128" s="157"/>
      <c r="O128" s="369"/>
      <c r="P128" s="258"/>
      <c r="Q128" s="46"/>
      <c r="R128" s="159"/>
      <c r="S128" s="160"/>
      <c r="T128" s="235"/>
      <c r="U128" s="12"/>
      <c r="V128" s="12"/>
      <c r="W128" s="12"/>
    </row>
    <row r="129" spans="1:23" ht="31.5" x14ac:dyDescent="0.25">
      <c r="A129" s="307" t="s">
        <v>106</v>
      </c>
      <c r="B129" s="8" t="s">
        <v>687</v>
      </c>
      <c r="C129" s="22" t="s">
        <v>1229</v>
      </c>
      <c r="D129" s="661"/>
      <c r="E129" s="483" t="s">
        <v>1666</v>
      </c>
      <c r="F129" s="54" t="s">
        <v>1470</v>
      </c>
      <c r="G129" s="46"/>
      <c r="H129" s="591" t="s">
        <v>1796</v>
      </c>
      <c r="I129" s="245"/>
      <c r="J129" s="220" t="s">
        <v>1470</v>
      </c>
      <c r="K129" s="514"/>
      <c r="L129" s="369"/>
      <c r="M129" s="220" t="s">
        <v>1470</v>
      </c>
      <c r="N129" s="157"/>
      <c r="O129" s="369"/>
      <c r="P129" s="258"/>
      <c r="Q129" s="46"/>
      <c r="R129" s="159"/>
      <c r="S129" s="160"/>
      <c r="T129" s="235"/>
      <c r="U129" s="12"/>
      <c r="V129" s="12"/>
      <c r="W129" s="12"/>
    </row>
    <row r="130" spans="1:23" ht="31.5" x14ac:dyDescent="0.25">
      <c r="A130" s="307" t="s">
        <v>107</v>
      </c>
      <c r="B130" s="8" t="s">
        <v>688</v>
      </c>
      <c r="C130" s="22" t="s">
        <v>1229</v>
      </c>
      <c r="D130" s="661"/>
      <c r="E130" s="483" t="s">
        <v>1666</v>
      </c>
      <c r="F130" s="54" t="s">
        <v>1470</v>
      </c>
      <c r="G130" s="46"/>
      <c r="H130" s="56"/>
      <c r="I130" s="245"/>
      <c r="J130" s="220" t="s">
        <v>1470</v>
      </c>
      <c r="K130" s="56"/>
      <c r="L130" s="369"/>
      <c r="M130" s="220" t="s">
        <v>1470</v>
      </c>
      <c r="N130" s="157"/>
      <c r="O130" s="369"/>
      <c r="P130" s="258"/>
      <c r="Q130" s="46"/>
      <c r="R130" s="159"/>
      <c r="S130" s="160"/>
      <c r="T130" s="235"/>
      <c r="U130" s="12"/>
      <c r="V130" s="12"/>
      <c r="W130" s="12"/>
    </row>
    <row r="131" spans="1:23" ht="31.5" x14ac:dyDescent="0.25">
      <c r="A131" s="307" t="s">
        <v>108</v>
      </c>
      <c r="B131" s="8" t="s">
        <v>689</v>
      </c>
      <c r="C131" s="22" t="s">
        <v>1229</v>
      </c>
      <c r="D131" s="661"/>
      <c r="E131" s="483" t="s">
        <v>1666</v>
      </c>
      <c r="F131" s="54" t="s">
        <v>1470</v>
      </c>
      <c r="G131" s="46"/>
      <c r="H131" s="56"/>
      <c r="I131" s="245"/>
      <c r="J131" s="220" t="s">
        <v>1470</v>
      </c>
      <c r="K131" s="56"/>
      <c r="L131" s="369"/>
      <c r="M131" s="220" t="s">
        <v>1470</v>
      </c>
      <c r="N131" s="157"/>
      <c r="O131" s="369"/>
      <c r="P131" s="258"/>
      <c r="Q131" s="46"/>
      <c r="R131" s="159"/>
      <c r="S131" s="160"/>
      <c r="T131" s="235"/>
      <c r="U131" s="12"/>
      <c r="V131" s="12"/>
      <c r="W131" s="12"/>
    </row>
    <row r="132" spans="1:23" ht="31.5" x14ac:dyDescent="0.25">
      <c r="A132" s="307" t="s">
        <v>109</v>
      </c>
      <c r="B132" s="8" t="s">
        <v>690</v>
      </c>
      <c r="C132" s="22" t="s">
        <v>1229</v>
      </c>
      <c r="D132" s="661"/>
      <c r="E132" s="483" t="s">
        <v>1666</v>
      </c>
      <c r="F132" s="54" t="s">
        <v>1470</v>
      </c>
      <c r="G132" s="46"/>
      <c r="H132" s="56"/>
      <c r="I132" s="245"/>
      <c r="J132" s="220" t="s">
        <v>1470</v>
      </c>
      <c r="K132" s="56"/>
      <c r="L132" s="369"/>
      <c r="M132" s="220" t="s">
        <v>1470</v>
      </c>
      <c r="N132" s="157"/>
      <c r="O132" s="369"/>
      <c r="P132" s="258"/>
      <c r="Q132" s="46"/>
      <c r="R132" s="159"/>
      <c r="S132" s="160"/>
      <c r="T132" s="235"/>
      <c r="U132" s="12"/>
      <c r="V132" s="12"/>
      <c r="W132" s="12"/>
    </row>
    <row r="133" spans="1:23" ht="31.5" x14ac:dyDescent="0.25">
      <c r="A133" s="307" t="s">
        <v>110</v>
      </c>
      <c r="B133" s="8" t="s">
        <v>691</v>
      </c>
      <c r="C133" s="22" t="s">
        <v>1229</v>
      </c>
      <c r="D133" s="661"/>
      <c r="E133" s="483" t="s">
        <v>1666</v>
      </c>
      <c r="F133" s="54" t="s">
        <v>1470</v>
      </c>
      <c r="G133" s="46"/>
      <c r="H133" s="56"/>
      <c r="I133" s="245"/>
      <c r="J133" s="220" t="s">
        <v>1470</v>
      </c>
      <c r="K133" s="56"/>
      <c r="L133" s="369"/>
      <c r="M133" s="220" t="s">
        <v>1470</v>
      </c>
      <c r="N133" s="157"/>
      <c r="O133" s="369"/>
      <c r="P133" s="258"/>
      <c r="Q133" s="46"/>
      <c r="R133" s="159"/>
      <c r="S133" s="160"/>
      <c r="T133" s="235"/>
      <c r="U133" s="12"/>
      <c r="V133" s="12"/>
      <c r="W133" s="12"/>
    </row>
    <row r="134" spans="1:23" ht="94.5" x14ac:dyDescent="0.25">
      <c r="A134" s="307" t="s">
        <v>111</v>
      </c>
      <c r="B134" s="309" t="s">
        <v>1161</v>
      </c>
      <c r="C134" s="22" t="s">
        <v>1229</v>
      </c>
      <c r="D134" s="661"/>
      <c r="E134" s="483" t="s">
        <v>1666</v>
      </c>
      <c r="F134" s="54" t="s">
        <v>1470</v>
      </c>
      <c r="G134" s="46"/>
      <c r="H134" s="56"/>
      <c r="I134" s="245"/>
      <c r="J134" s="220" t="s">
        <v>1470</v>
      </c>
      <c r="K134" s="56"/>
      <c r="L134" s="369"/>
      <c r="M134" s="220" t="s">
        <v>1470</v>
      </c>
      <c r="N134" s="157"/>
      <c r="O134" s="369"/>
      <c r="P134" s="258"/>
      <c r="Q134" s="46"/>
      <c r="R134" s="159"/>
      <c r="S134" s="160"/>
      <c r="T134" s="235"/>
      <c r="U134" s="12"/>
      <c r="V134" s="12"/>
      <c r="W134" s="12"/>
    </row>
    <row r="135" spans="1:23" ht="31.5" x14ac:dyDescent="0.25">
      <c r="A135" s="307" t="s">
        <v>112</v>
      </c>
      <c r="B135" s="8" t="s">
        <v>692</v>
      </c>
      <c r="C135" s="22" t="s">
        <v>1229</v>
      </c>
      <c r="D135" s="661"/>
      <c r="E135" s="483" t="s">
        <v>1666</v>
      </c>
      <c r="F135" s="54" t="s">
        <v>1470</v>
      </c>
      <c r="G135" s="46"/>
      <c r="H135" s="56"/>
      <c r="I135" s="245"/>
      <c r="J135" s="220" t="s">
        <v>1470</v>
      </c>
      <c r="K135" s="56"/>
      <c r="L135" s="369"/>
      <c r="M135" s="220" t="s">
        <v>1470</v>
      </c>
      <c r="N135" s="157"/>
      <c r="O135" s="369"/>
      <c r="P135" s="258"/>
      <c r="Q135" s="46"/>
      <c r="R135" s="159"/>
      <c r="S135" s="160"/>
      <c r="T135" s="235"/>
      <c r="U135" s="12"/>
      <c r="V135" s="12"/>
      <c r="W135" s="12"/>
    </row>
    <row r="136" spans="1:23" ht="31.5" x14ac:dyDescent="0.25">
      <c r="A136" s="307" t="s">
        <v>113</v>
      </c>
      <c r="B136" s="8" t="s">
        <v>693</v>
      </c>
      <c r="C136" s="22" t="s">
        <v>1229</v>
      </c>
      <c r="D136" s="661"/>
      <c r="E136" s="483" t="s">
        <v>1666</v>
      </c>
      <c r="F136" s="54" t="s">
        <v>1470</v>
      </c>
      <c r="G136" s="46"/>
      <c r="H136" s="56"/>
      <c r="I136" s="245"/>
      <c r="J136" s="220" t="s">
        <v>1470</v>
      </c>
      <c r="K136" s="56"/>
      <c r="L136" s="369"/>
      <c r="M136" s="220" t="s">
        <v>1470</v>
      </c>
      <c r="N136" s="157"/>
      <c r="O136" s="369"/>
      <c r="P136" s="258"/>
      <c r="Q136" s="46"/>
      <c r="R136" s="159"/>
      <c r="S136" s="160"/>
      <c r="T136" s="235"/>
      <c r="U136" s="12"/>
      <c r="V136" s="12"/>
      <c r="W136" s="12"/>
    </row>
    <row r="137" spans="1:23" ht="47.25" x14ac:dyDescent="0.25">
      <c r="A137" s="307" t="s">
        <v>114</v>
      </c>
      <c r="B137" s="8" t="s">
        <v>694</v>
      </c>
      <c r="C137" s="22" t="s">
        <v>1229</v>
      </c>
      <c r="D137" s="661"/>
      <c r="E137" s="483" t="s">
        <v>1666</v>
      </c>
      <c r="F137" s="54" t="s">
        <v>1470</v>
      </c>
      <c r="G137" s="46"/>
      <c r="H137" s="56"/>
      <c r="I137" s="245"/>
      <c r="J137" s="220" t="s">
        <v>1470</v>
      </c>
      <c r="K137" s="56"/>
      <c r="L137" s="369"/>
      <c r="M137" s="220" t="s">
        <v>1470</v>
      </c>
      <c r="N137" s="157"/>
      <c r="O137" s="369"/>
      <c r="P137" s="258"/>
      <c r="Q137" s="46"/>
      <c r="R137" s="159"/>
      <c r="S137" s="160"/>
      <c r="T137" s="235"/>
      <c r="U137" s="12"/>
      <c r="V137" s="12"/>
      <c r="W137" s="12"/>
    </row>
    <row r="138" spans="1:23" ht="63" x14ac:dyDescent="0.25">
      <c r="A138" s="307" t="s">
        <v>115</v>
      </c>
      <c r="B138" s="8" t="s">
        <v>695</v>
      </c>
      <c r="C138" s="22" t="s">
        <v>1229</v>
      </c>
      <c r="D138" s="662"/>
      <c r="E138" s="483" t="s">
        <v>1666</v>
      </c>
      <c r="F138" s="54" t="s">
        <v>1470</v>
      </c>
      <c r="G138" s="46"/>
      <c r="H138" s="56"/>
      <c r="I138" s="245"/>
      <c r="J138" s="220" t="s">
        <v>1470</v>
      </c>
      <c r="K138" s="56"/>
      <c r="L138" s="369"/>
      <c r="M138" s="220" t="s">
        <v>1470</v>
      </c>
      <c r="N138" s="157"/>
      <c r="O138" s="369"/>
      <c r="P138" s="258"/>
      <c r="Q138" s="46"/>
      <c r="R138" s="159"/>
      <c r="S138" s="160"/>
      <c r="T138" s="235"/>
      <c r="U138" s="12"/>
      <c r="V138" s="12"/>
      <c r="W138" s="12"/>
    </row>
    <row r="139" spans="1:23" ht="21" x14ac:dyDescent="0.25">
      <c r="A139" s="308" t="s">
        <v>116</v>
      </c>
      <c r="B139" s="663" t="s">
        <v>696</v>
      </c>
      <c r="C139" s="651"/>
      <c r="D139" s="652"/>
      <c r="E139" s="289"/>
      <c r="F139" s="55"/>
      <c r="G139" s="39">
        <f>IF(OR(F139="NA",COUNTIF(F141:F144,"NA")&gt;2)=TRUE,"NA",IF(AND(F144="",F141="",F142="",F143="")=TRUE,"",IF(COUNTIF(F141:F144,"sim")+COUNTIF(F141:F144,"NA")=4,4,IF(COUNTIF(F141:F144,"sim")+COUNTIF(F141:F144,"NA")&gt;=3,3,IF(COUNTIF(F141:F144,"sim")+COUNTIF(F141:F144,"NA")&gt;=2,2,IF(COUNTIF(F141:F144,"sim")+COUNTIF(F141:F144,"NA")&gt;=1,1,0))))))</f>
        <v>3</v>
      </c>
      <c r="H139" s="58"/>
      <c r="I139" s="247"/>
      <c r="J139" s="360"/>
      <c r="K139" s="276"/>
      <c r="L139" s="481">
        <f>IF(OR(J139="NA",COUNTIF(J141:J144,"NA")&gt;2)=TRUE,"NA",IF(AND(J144="",J141="",J142="",J143="")=TRUE,"",IF(COUNTIF(J141:J144,"sim")+COUNTIF(J141:J144,"NA")=4,4,IF(COUNTIF(J141:J144,"sim")+COUNTIF(J141:J144,"NA")&gt;=3,3,IF(COUNTIF(J141:J144,"sim")+COUNTIF(J141:J144,"NA")&gt;=2,2,IF(COUNTIF(J141:J144,"sim")+COUNTIF(J141:J144,"NA")&gt;=1,1,0))))))</f>
        <v>3</v>
      </c>
      <c r="M139" s="221"/>
      <c r="N139" s="165"/>
      <c r="O139" s="481">
        <f>IF(OR(M139="NA",COUNTIF(M141:M144,"NA")&gt;2)=TRUE,"NA",IF(AND(M144="",M141="",M142="",M143="")=TRUE,"",IF(COUNTIF(M141:M144,"sim")+COUNTIF(M141:M144,"NA")=4,4,IF(COUNTIF(M141:M144,"sim")+COUNTIF(M141:M144,"NA")&gt;=3,3,IF(COUNTIF(M141:M144,"sim")+COUNTIF(M141:M144,"NA")&gt;=2,2,IF(COUNTIF(M141:M144,"sim")+COUNTIF(M141:M144,"NA")&gt;=1,1,0))))))</f>
        <v>3</v>
      </c>
      <c r="P139" s="259"/>
      <c r="Q139" s="39" t="str">
        <f>IF(OR(P139="NA",COUNTIF(P141:P144,"NA")&gt;2)=TRUE,"NA",IF(AND(P144="",P141="",P142="",P143="")=TRUE,"",IF(COUNTIF(P141:P144,"sim")+COUNTIF(P141:P144,"NA")=4,4,IF(COUNTIF(P141:P144,"sim")+COUNTIF(P141:P144,"NA")&gt;=3,3,IF(COUNTIF(P141:P144,"sim")+COUNTIF(P141:P144,"NA")&gt;=2,2,IF(COUNTIF(P141:P144,"sim")+COUNTIF(P141:P144,"NA")&gt;=1,1,0))))))</f>
        <v/>
      </c>
      <c r="R139" s="161"/>
      <c r="S139" s="162"/>
      <c r="T139" s="39">
        <f>IF(Q139="",IF(O139="",L139,O139),Q139)</f>
        <v>3</v>
      </c>
      <c r="U139" s="12"/>
      <c r="V139" s="12"/>
      <c r="W139" s="12"/>
    </row>
    <row r="140" spans="1:23" ht="18.75" x14ac:dyDescent="0.25">
      <c r="A140" s="307"/>
      <c r="B140" s="8" t="s">
        <v>591</v>
      </c>
      <c r="C140" s="13"/>
      <c r="D140" s="644" t="s">
        <v>567</v>
      </c>
      <c r="E140" s="287"/>
      <c r="F140" s="76"/>
      <c r="G140" s="46"/>
      <c r="H140" s="56"/>
      <c r="I140" s="245"/>
      <c r="J140" s="224"/>
      <c r="K140" s="56"/>
      <c r="L140" s="369"/>
      <c r="M140" s="226"/>
      <c r="N140" s="157"/>
      <c r="O140" s="369"/>
      <c r="P140" s="264"/>
      <c r="Q140" s="46"/>
      <c r="R140" s="159"/>
      <c r="S140" s="160"/>
      <c r="T140" s="238"/>
      <c r="U140" s="12"/>
      <c r="V140" s="12"/>
      <c r="W140" s="12"/>
    </row>
    <row r="141" spans="1:23" ht="330" x14ac:dyDescent="0.25">
      <c r="A141" s="307" t="s">
        <v>117</v>
      </c>
      <c r="B141" s="8" t="s">
        <v>697</v>
      </c>
      <c r="C141" s="20" t="s">
        <v>1335</v>
      </c>
      <c r="D141" s="661"/>
      <c r="E141" s="483" t="s">
        <v>1812</v>
      </c>
      <c r="F141" s="54" t="s">
        <v>1469</v>
      </c>
      <c r="G141" s="46"/>
      <c r="H141" s="525" t="s">
        <v>1813</v>
      </c>
      <c r="I141" s="493" t="s">
        <v>1814</v>
      </c>
      <c r="J141" s="220" t="s">
        <v>1469</v>
      </c>
      <c r="K141" s="56"/>
      <c r="L141" s="369"/>
      <c r="M141" s="220" t="s">
        <v>1469</v>
      </c>
      <c r="N141" s="157"/>
      <c r="O141" s="369"/>
      <c r="P141" s="258"/>
      <c r="Q141" s="46"/>
      <c r="R141" s="159"/>
      <c r="S141" s="160"/>
      <c r="T141" s="235"/>
      <c r="U141" s="12"/>
      <c r="V141" s="12"/>
      <c r="W141" s="12"/>
    </row>
    <row r="142" spans="1:23" ht="141.75" x14ac:dyDescent="0.25">
      <c r="A142" s="307" t="s">
        <v>118</v>
      </c>
      <c r="B142" s="8" t="s">
        <v>698</v>
      </c>
      <c r="C142" s="23" t="s">
        <v>1230</v>
      </c>
      <c r="D142" s="661"/>
      <c r="E142" s="483" t="s">
        <v>1812</v>
      </c>
      <c r="F142" s="54" t="s">
        <v>1470</v>
      </c>
      <c r="G142" s="46"/>
      <c r="H142" s="526" t="s">
        <v>1815</v>
      </c>
      <c r="I142" s="493" t="s">
        <v>1816</v>
      </c>
      <c r="J142" s="220" t="s">
        <v>1470</v>
      </c>
      <c r="K142" s="56"/>
      <c r="L142" s="369"/>
      <c r="M142" s="220" t="s">
        <v>1470</v>
      </c>
      <c r="N142" s="157"/>
      <c r="O142" s="369"/>
      <c r="P142" s="258"/>
      <c r="Q142" s="46"/>
      <c r="R142" s="159"/>
      <c r="S142" s="160"/>
      <c r="T142" s="235"/>
      <c r="U142" s="12"/>
      <c r="V142" s="12"/>
      <c r="W142" s="12"/>
    </row>
    <row r="143" spans="1:23" ht="47.25" x14ac:dyDescent="0.25">
      <c r="A143" s="307" t="s">
        <v>119</v>
      </c>
      <c r="B143" s="8" t="s">
        <v>699</v>
      </c>
      <c r="C143" s="23" t="s">
        <v>1231</v>
      </c>
      <c r="D143" s="661"/>
      <c r="E143" s="483" t="s">
        <v>1666</v>
      </c>
      <c r="F143" s="54" t="s">
        <v>1469</v>
      </c>
      <c r="G143" s="46"/>
      <c r="H143" s="56" t="s">
        <v>1875</v>
      </c>
      <c r="I143" s="493" t="s">
        <v>1874</v>
      </c>
      <c r="J143" s="220" t="s">
        <v>1469</v>
      </c>
      <c r="K143" s="56"/>
      <c r="L143" s="369"/>
      <c r="M143" s="220" t="s">
        <v>1469</v>
      </c>
      <c r="N143" s="157"/>
      <c r="O143" s="369"/>
      <c r="P143" s="258"/>
      <c r="Q143" s="46"/>
      <c r="R143" s="159"/>
      <c r="S143" s="160"/>
      <c r="T143" s="235"/>
      <c r="U143" s="12"/>
      <c r="V143" s="12"/>
      <c r="W143" s="12"/>
    </row>
    <row r="144" spans="1:23" ht="252" x14ac:dyDescent="0.25">
      <c r="A144" s="307" t="s">
        <v>120</v>
      </c>
      <c r="B144" s="8" t="s">
        <v>700</v>
      </c>
      <c r="C144" s="23" t="s">
        <v>1336</v>
      </c>
      <c r="D144" s="662"/>
      <c r="E144" s="483" t="s">
        <v>1812</v>
      </c>
      <c r="F144" s="54" t="s">
        <v>1469</v>
      </c>
      <c r="G144" s="46"/>
      <c r="H144" s="526" t="s">
        <v>1817</v>
      </c>
      <c r="I144" s="493" t="s">
        <v>1818</v>
      </c>
      <c r="J144" s="220" t="s">
        <v>1469</v>
      </c>
      <c r="K144" s="56"/>
      <c r="L144" s="369"/>
      <c r="M144" s="220" t="s">
        <v>1469</v>
      </c>
      <c r="N144" s="157"/>
      <c r="O144" s="369"/>
      <c r="P144" s="258"/>
      <c r="Q144" s="46"/>
      <c r="R144" s="159"/>
      <c r="S144" s="160"/>
      <c r="T144" s="235"/>
      <c r="U144" s="12"/>
      <c r="V144" s="12"/>
      <c r="W144" s="12"/>
    </row>
    <row r="145" spans="1:23" ht="21" x14ac:dyDescent="0.25">
      <c r="A145" s="308" t="s">
        <v>121</v>
      </c>
      <c r="B145" s="663" t="s">
        <v>701</v>
      </c>
      <c r="C145" s="651"/>
      <c r="D145" s="652"/>
      <c r="E145" s="288"/>
      <c r="F145" s="55"/>
      <c r="G145" s="40">
        <f>IF(OR(F145="NA",COUNTIF(F147:F155,"NA")&gt;2)=TRUE,"NA",IF(AND(F147="",F148="",F149="",F150="",F151="",F152="",F153="",F154="",F155="")=TRUE,"",IF(COUNTIF(F147:F155,"sim")+COUNTIF(F147:F155,"NA")=9,4,IF(COUNTIF(F147:F155,"sim")+COUNTIF(F147:F155,"NA")&gt;=7,3,IF(COUNTIF(F147:F155,"sim")+COUNTIF(F147:F155,"NA")&gt;=5,2,IF(COUNTIF(F147:F155,"sim")+COUNTIF(F147:F155,"NA")&gt;=3,1,0))))))</f>
        <v>1</v>
      </c>
      <c r="H145" s="57"/>
      <c r="I145" s="246"/>
      <c r="J145" s="360"/>
      <c r="K145" s="275"/>
      <c r="L145" s="481">
        <f>IF(OR(J145="NA",COUNTIF(J147:J155,"NA")&gt;2)=TRUE,"NA",IF(AND(J147="",J148="",J149="",J150="",J151="",J152="",J153="",J154="",J155="")=TRUE,"",IF(COUNTIF(J147:J155,"sim")+COUNTIF(J147:J155,"NA")=9,4,IF(COUNTIF(J147:J155,"sim")+COUNTIF(J147:J155,"NA")&gt;=7,3,IF(COUNTIF(J147:J155,"sim")+COUNTIF(J147:J155,"NA")&gt;=5,2,IF(COUNTIF(J147:J155,"sim")+COUNTIF(J147:J155,"NA")&gt;=3,1,0))))))</f>
        <v>1</v>
      </c>
      <c r="M145" s="221"/>
      <c r="N145" s="165"/>
      <c r="O145" s="481">
        <f>IF(OR(M145="NA",COUNTIF(M147:M155,"NA")&gt;2)=TRUE,"NA",IF(AND(M147="",M148="",M149="",M150="",M151="",M152="",M153="",M154="",M155="")=TRUE,"",IF(COUNTIF(M147:M155,"sim")+COUNTIF(M147:M155,"NA")=9,4,IF(COUNTIF(M147:M155,"sim")+COUNTIF(M147:M155,"NA")&gt;=7,3,IF(COUNTIF(M147:M155,"sim")+COUNTIF(M147:M155,"NA")&gt;=5,2,IF(COUNTIF(M147:M155,"sim")+COUNTIF(M147:M155,"NA")&gt;=3,1,0))))))</f>
        <v>1</v>
      </c>
      <c r="P145" s="259"/>
      <c r="Q145" s="40" t="str">
        <f>IF(OR(P145="NA",COUNTIF(P147:P155,"NA")&gt;2)=TRUE,"NA",IF(AND(P147="",P148="",P149="",P150="",P151="",P152="",P153="",P154="",P155="")=TRUE,"",IF(COUNTIF(P147:P155,"sim")+COUNTIF(P147:P155,"NA")=9,4,IF(COUNTIF(P147:P155,"sim")+COUNTIF(P147:P155,"NA")&gt;=7,3,IF(COUNTIF(P147:P155,"sim")+COUNTIF(P147:P155,"NA")&gt;=5,2,IF(COUNTIF(P147:P155,"sim")+COUNTIF(P147:P155,"NA")&gt;=3,1,0))))))</f>
        <v/>
      </c>
      <c r="R145" s="161"/>
      <c r="S145" s="162"/>
      <c r="T145" s="39">
        <f>IF(Q145="",IF(O145="",L145,O145),Q145)</f>
        <v>1</v>
      </c>
      <c r="U145" s="12"/>
      <c r="V145" s="12"/>
      <c r="W145" s="12"/>
    </row>
    <row r="146" spans="1:23" ht="18.75" x14ac:dyDescent="0.25">
      <c r="A146" s="307"/>
      <c r="B146" s="8" t="s">
        <v>591</v>
      </c>
      <c r="C146" s="13"/>
      <c r="D146" s="644" t="s">
        <v>702</v>
      </c>
      <c r="E146" s="287"/>
      <c r="F146" s="76"/>
      <c r="G146" s="46"/>
      <c r="H146" s="56"/>
      <c r="I146" s="245"/>
      <c r="J146" s="224"/>
      <c r="K146" s="56"/>
      <c r="L146" s="369"/>
      <c r="M146" s="226"/>
      <c r="N146" s="157"/>
      <c r="O146" s="369"/>
      <c r="P146" s="264"/>
      <c r="Q146" s="46"/>
      <c r="R146" s="159"/>
      <c r="S146" s="160"/>
      <c r="T146" s="238"/>
      <c r="U146" s="12"/>
      <c r="V146" s="12"/>
      <c r="W146" s="12"/>
    </row>
    <row r="147" spans="1:23" ht="31.5" x14ac:dyDescent="0.25">
      <c r="A147" s="307" t="s">
        <v>122</v>
      </c>
      <c r="B147" s="8" t="s">
        <v>703</v>
      </c>
      <c r="C147" s="22" t="s">
        <v>1232</v>
      </c>
      <c r="D147" s="661"/>
      <c r="E147" s="483" t="s">
        <v>1666</v>
      </c>
      <c r="F147" s="54" t="s">
        <v>1470</v>
      </c>
      <c r="G147" s="46"/>
      <c r="H147" s="56"/>
      <c r="I147" s="245"/>
      <c r="J147" s="220" t="s">
        <v>1470</v>
      </c>
      <c r="K147" s="56"/>
      <c r="L147" s="369"/>
      <c r="M147" s="220" t="s">
        <v>1470</v>
      </c>
      <c r="N147" s="157"/>
      <c r="O147" s="369"/>
      <c r="P147" s="258"/>
      <c r="Q147" s="46"/>
      <c r="R147" s="159"/>
      <c r="S147" s="160"/>
      <c r="T147" s="235"/>
      <c r="U147" s="12"/>
      <c r="V147" s="12"/>
      <c r="W147" s="12"/>
    </row>
    <row r="148" spans="1:23" ht="31.5" x14ac:dyDescent="0.25">
      <c r="A148" s="307" t="s">
        <v>123</v>
      </c>
      <c r="B148" s="8" t="s">
        <v>704</v>
      </c>
      <c r="C148" s="23" t="s">
        <v>1233</v>
      </c>
      <c r="D148" s="661"/>
      <c r="E148" s="483" t="s">
        <v>1666</v>
      </c>
      <c r="F148" s="54" t="s">
        <v>1470</v>
      </c>
      <c r="G148" s="46"/>
      <c r="H148" s="56"/>
      <c r="I148" s="245"/>
      <c r="J148" s="220" t="s">
        <v>1470</v>
      </c>
      <c r="K148" s="56"/>
      <c r="L148" s="369"/>
      <c r="M148" s="220" t="s">
        <v>1470</v>
      </c>
      <c r="N148" s="157"/>
      <c r="O148" s="369"/>
      <c r="P148" s="258"/>
      <c r="Q148" s="46"/>
      <c r="R148" s="159"/>
      <c r="S148" s="160"/>
      <c r="T148" s="235"/>
      <c r="U148" s="12"/>
      <c r="V148" s="12"/>
      <c r="W148" s="12"/>
    </row>
    <row r="149" spans="1:23" ht="31.5" x14ac:dyDescent="0.25">
      <c r="A149" s="307" t="s">
        <v>124</v>
      </c>
      <c r="B149" s="8" t="s">
        <v>705</v>
      </c>
      <c r="C149" s="21" t="s">
        <v>706</v>
      </c>
      <c r="D149" s="661"/>
      <c r="E149" s="483" t="s">
        <v>1666</v>
      </c>
      <c r="F149" s="54" t="s">
        <v>1470</v>
      </c>
      <c r="G149" s="46"/>
      <c r="H149" s="56"/>
      <c r="I149" s="245"/>
      <c r="J149" s="220" t="s">
        <v>1470</v>
      </c>
      <c r="K149" s="56"/>
      <c r="L149" s="369"/>
      <c r="M149" s="220" t="s">
        <v>1470</v>
      </c>
      <c r="N149" s="157"/>
      <c r="O149" s="369"/>
      <c r="P149" s="258"/>
      <c r="Q149" s="46"/>
      <c r="R149" s="159"/>
      <c r="S149" s="160"/>
      <c r="T149" s="235"/>
      <c r="U149" s="12"/>
      <c r="V149" s="12"/>
      <c r="W149" s="12"/>
    </row>
    <row r="150" spans="1:23" ht="63" x14ac:dyDescent="0.25">
      <c r="A150" s="307" t="s">
        <v>125</v>
      </c>
      <c r="B150" s="8" t="s">
        <v>707</v>
      </c>
      <c r="C150" s="211" t="s">
        <v>1234</v>
      </c>
      <c r="D150" s="661"/>
      <c r="E150" s="483" t="s">
        <v>1666</v>
      </c>
      <c r="F150" s="54" t="s">
        <v>1469</v>
      </c>
      <c r="G150" s="46"/>
      <c r="H150" s="518" t="s">
        <v>1797</v>
      </c>
      <c r="I150" s="495" t="s">
        <v>1798</v>
      </c>
      <c r="J150" s="220" t="s">
        <v>1469</v>
      </c>
      <c r="K150" s="56"/>
      <c r="L150" s="369"/>
      <c r="M150" s="220" t="s">
        <v>1469</v>
      </c>
      <c r="N150" s="157"/>
      <c r="O150" s="369"/>
      <c r="P150" s="258"/>
      <c r="Q150" s="46"/>
      <c r="R150" s="159"/>
      <c r="S150" s="160"/>
      <c r="T150" s="235"/>
      <c r="U150" s="12"/>
      <c r="V150" s="12"/>
      <c r="W150" s="12"/>
    </row>
    <row r="151" spans="1:23" ht="63" x14ac:dyDescent="0.25">
      <c r="A151" s="307" t="s">
        <v>126</v>
      </c>
      <c r="B151" s="8" t="s">
        <v>708</v>
      </c>
      <c r="C151" s="211" t="s">
        <v>1235</v>
      </c>
      <c r="D151" s="661"/>
      <c r="E151" s="483" t="s">
        <v>1666</v>
      </c>
      <c r="F151" s="54" t="s">
        <v>1469</v>
      </c>
      <c r="G151" s="46"/>
      <c r="H151" s="519" t="s">
        <v>1799</v>
      </c>
      <c r="I151" s="495" t="s">
        <v>1800</v>
      </c>
      <c r="J151" s="220" t="s">
        <v>1469</v>
      </c>
      <c r="K151" s="56"/>
      <c r="L151" s="369"/>
      <c r="M151" s="220" t="s">
        <v>1469</v>
      </c>
      <c r="N151" s="157"/>
      <c r="O151" s="369"/>
      <c r="P151" s="258"/>
      <c r="Q151" s="46"/>
      <c r="R151" s="159"/>
      <c r="S151" s="160"/>
      <c r="T151" s="235"/>
      <c r="U151" s="12"/>
      <c r="V151" s="12"/>
      <c r="W151" s="12"/>
    </row>
    <row r="152" spans="1:23" ht="47.25" x14ac:dyDescent="0.25">
      <c r="A152" s="307" t="s">
        <v>127</v>
      </c>
      <c r="B152" s="8" t="s">
        <v>709</v>
      </c>
      <c r="C152" s="211" t="s">
        <v>1236</v>
      </c>
      <c r="D152" s="661"/>
      <c r="E152" s="483" t="s">
        <v>1666</v>
      </c>
      <c r="F152" s="54" t="s">
        <v>1469</v>
      </c>
      <c r="G152" s="46"/>
      <c r="H152" s="520" t="s">
        <v>1801</v>
      </c>
      <c r="I152" s="495" t="s">
        <v>1802</v>
      </c>
      <c r="J152" s="220" t="s">
        <v>1469</v>
      </c>
      <c r="K152" s="56"/>
      <c r="L152" s="369"/>
      <c r="M152" s="220" t="s">
        <v>1469</v>
      </c>
      <c r="N152" s="157"/>
      <c r="O152" s="369"/>
      <c r="P152" s="258"/>
      <c r="Q152" s="46"/>
      <c r="R152" s="159"/>
      <c r="S152" s="160"/>
      <c r="T152" s="235"/>
      <c r="U152" s="12"/>
      <c r="V152" s="12"/>
      <c r="W152" s="12"/>
    </row>
    <row r="153" spans="1:23" ht="31.5" x14ac:dyDescent="0.25">
      <c r="A153" s="307" t="s">
        <v>128</v>
      </c>
      <c r="B153" s="8" t="s">
        <v>710</v>
      </c>
      <c r="C153" s="211" t="s">
        <v>1237</v>
      </c>
      <c r="D153" s="661"/>
      <c r="E153" s="483" t="s">
        <v>1666</v>
      </c>
      <c r="F153" s="54" t="s">
        <v>1469</v>
      </c>
      <c r="G153" s="46"/>
      <c r="H153" s="518" t="s">
        <v>2259</v>
      </c>
      <c r="I153" s="495" t="s">
        <v>1803</v>
      </c>
      <c r="J153" s="220" t="s">
        <v>1469</v>
      </c>
      <c r="K153" s="56"/>
      <c r="L153" s="369"/>
      <c r="M153" s="220" t="s">
        <v>1469</v>
      </c>
      <c r="N153" s="157"/>
      <c r="O153" s="369"/>
      <c r="P153" s="258"/>
      <c r="Q153" s="46"/>
      <c r="R153" s="159"/>
      <c r="S153" s="160"/>
      <c r="T153" s="235"/>
      <c r="U153" s="12"/>
      <c r="V153" s="12"/>
      <c r="W153" s="12"/>
    </row>
    <row r="154" spans="1:23" ht="47.25" x14ac:dyDescent="0.25">
      <c r="A154" s="307" t="s">
        <v>129</v>
      </c>
      <c r="B154" s="8" t="s">
        <v>711</v>
      </c>
      <c r="C154" s="21" t="s">
        <v>1238</v>
      </c>
      <c r="D154" s="661"/>
      <c r="E154" s="483" t="s">
        <v>1666</v>
      </c>
      <c r="F154" s="54" t="s">
        <v>1470</v>
      </c>
      <c r="G154" s="46"/>
      <c r="H154" s="56"/>
      <c r="I154" s="245"/>
      <c r="J154" s="220" t="s">
        <v>1470</v>
      </c>
      <c r="K154" s="56"/>
      <c r="L154" s="369"/>
      <c r="M154" s="220" t="s">
        <v>1470</v>
      </c>
      <c r="N154" s="157"/>
      <c r="O154" s="369"/>
      <c r="P154" s="258"/>
      <c r="Q154" s="46"/>
      <c r="R154" s="159"/>
      <c r="S154" s="160"/>
      <c r="T154" s="235"/>
      <c r="U154" s="12"/>
      <c r="V154" s="12"/>
      <c r="W154" s="12"/>
    </row>
    <row r="155" spans="1:23" ht="63" x14ac:dyDescent="0.25">
      <c r="A155" s="307" t="s">
        <v>130</v>
      </c>
      <c r="B155" s="8" t="s">
        <v>712</v>
      </c>
      <c r="C155" s="21" t="s">
        <v>1239</v>
      </c>
      <c r="D155" s="662"/>
      <c r="E155" s="483" t="s">
        <v>1666</v>
      </c>
      <c r="F155" s="54" t="s">
        <v>1470</v>
      </c>
      <c r="G155" s="46"/>
      <c r="H155" s="56"/>
      <c r="I155" s="514" t="s">
        <v>1804</v>
      </c>
      <c r="J155" s="220" t="s">
        <v>1470</v>
      </c>
      <c r="K155" s="56"/>
      <c r="L155" s="369"/>
      <c r="M155" s="220" t="s">
        <v>1470</v>
      </c>
      <c r="N155" s="157"/>
      <c r="O155" s="369"/>
      <c r="P155" s="258"/>
      <c r="Q155" s="46"/>
      <c r="R155" s="159"/>
      <c r="S155" s="160"/>
      <c r="T155" s="235"/>
      <c r="U155" s="12"/>
      <c r="V155" s="12"/>
      <c r="W155" s="12"/>
    </row>
    <row r="156" spans="1:23" s="30" customFormat="1" ht="21" x14ac:dyDescent="0.25">
      <c r="A156" s="308" t="s">
        <v>1402</v>
      </c>
      <c r="B156" s="720" t="s">
        <v>676</v>
      </c>
      <c r="C156" s="651"/>
      <c r="D156" s="652"/>
      <c r="E156" s="297"/>
      <c r="F156" s="55"/>
      <c r="G156" s="40">
        <f>IF(OR(F156="NA",COUNTIF(F158:F164,"NA")&gt;2)=TRUE,"NA",IF(AND(F164="",F158="",F159="",F160="",F161="",F162="",F163="")=TRUE,"",IF(COUNTIF(F158:F164,"sim")+COUNTIF(F158:F164,"NA")=7,4,IF(COUNTIF(F158:F164,"sim")+COUNTIF(F158:F164,"NA")&gt;=5,3,IF(COUNTIF(F158:F164,"sim")+COUNTIF(F158:F164,"NA")&gt;=3,2,IF(COUNTIF(F158:F164,"sim")+COUNTIF(F158:F164,"NA")&gt;=2,1,0))))))</f>
        <v>3</v>
      </c>
      <c r="H156" s="69"/>
      <c r="I156" s="255"/>
      <c r="J156" s="360"/>
      <c r="K156" s="281"/>
      <c r="L156" s="481">
        <f>IF(OR(J156="NA",COUNTIF(J158:J164,"NA")&gt;2)=TRUE,"NA",IF(AND(J164="",J158="",J159="",J160="",J161="",J162="",J163="")=TRUE,"",IF(COUNTIF(J158:J164,"sim")+COUNTIF(J158:J164,"NA")=7,4,IF(COUNTIF(J158:J164,"sim")+COUNTIF(J158:J164,"NA")&gt;=5,3,IF(COUNTIF(J158:J164,"sim")+COUNTIF(J158:J164,"NA")&gt;=3,2,IF(COUNTIF(J158:J164,"sim")+COUNTIF(J158:J164,"NA")&gt;=2,1,0))))))</f>
        <v>3</v>
      </c>
      <c r="M156" s="221"/>
      <c r="N156" s="167"/>
      <c r="O156" s="481">
        <f>IF(OR(M156="NA",COUNTIF(M158:M164,"NA")&gt;2)=TRUE,"NA",IF(AND(M164="",M158="",M159="",M160="",M161="",M162="",M163="")=TRUE,"",IF(COUNTIF(M158:M164,"sim")+COUNTIF(M158:M164,"NA")=7,4,IF(COUNTIF(M158:M164,"sim")+COUNTIF(M158:M164,"NA")&gt;=5,3,IF(COUNTIF(M158:M164,"sim")+COUNTIF(M158:M164,"NA")&gt;=3,2,IF(COUNTIF(M158:M164,"sim")+COUNTIF(M158:M164,"NA")&gt;=2,1,0))))))</f>
        <v>3</v>
      </c>
      <c r="P156" s="259"/>
      <c r="Q156" s="40" t="str">
        <f>IF(OR(P156="NA",COUNTIF(P158:P164,"NA")&gt;2)=TRUE,"NA",IF(AND(P164="",P158="",P159="",P160="",P161="",P162="",P163="")=TRUE,"",IF(COUNTIF(P158:P164,"sim")+COUNTIF(P158:P164,"NA")=7,4,IF(COUNTIF(P158:P164,"sim")+COUNTIF(P158:P164,"NA")&gt;=5,3,IF(COUNTIF(P158:P164,"sim")+COUNTIF(P158:P164,"NA")&gt;=3,2,IF(COUNTIF(P158:P164,"sim")+COUNTIF(P158:P164,"NA")&gt;=2,1,0))))))</f>
        <v/>
      </c>
      <c r="R156" s="173"/>
      <c r="S156" s="174"/>
      <c r="T156" s="39">
        <f>IF(Q156="",IF(O156="",L156,O156),Q156)</f>
        <v>3</v>
      </c>
      <c r="U156" s="29"/>
      <c r="V156" s="29"/>
      <c r="W156" s="29"/>
    </row>
    <row r="157" spans="1:23" s="30" customFormat="1" ht="18.75" x14ac:dyDescent="0.25">
      <c r="A157" s="307"/>
      <c r="B157" s="28" t="s">
        <v>591</v>
      </c>
      <c r="C157" s="27"/>
      <c r="D157" s="711" t="s">
        <v>618</v>
      </c>
      <c r="E157" s="295"/>
      <c r="F157" s="77"/>
      <c r="G157" s="51"/>
      <c r="H157" s="67"/>
      <c r="I157" s="253"/>
      <c r="J157" s="224"/>
      <c r="K157" s="67"/>
      <c r="L157" s="372"/>
      <c r="M157" s="228"/>
      <c r="N157" s="171"/>
      <c r="O157" s="372"/>
      <c r="P157" s="266"/>
      <c r="Q157" s="51"/>
      <c r="R157" s="169"/>
      <c r="S157" s="170"/>
      <c r="T157" s="238"/>
      <c r="U157" s="29"/>
      <c r="V157" s="29"/>
      <c r="W157" s="29"/>
    </row>
    <row r="158" spans="1:23" s="30" customFormat="1" ht="299.25" x14ac:dyDescent="0.25">
      <c r="A158" s="307" t="s">
        <v>1405</v>
      </c>
      <c r="B158" s="28" t="s">
        <v>677</v>
      </c>
      <c r="C158" s="20" t="s">
        <v>1278</v>
      </c>
      <c r="D158" s="661"/>
      <c r="E158" s="515" t="s">
        <v>1872</v>
      </c>
      <c r="F158" s="521" t="s">
        <v>1470</v>
      </c>
      <c r="G158" s="51"/>
      <c r="H158" s="67"/>
      <c r="I158" s="522" t="s">
        <v>1805</v>
      </c>
      <c r="J158" s="620" t="s">
        <v>1470</v>
      </c>
      <c r="K158" s="67"/>
      <c r="L158" s="372"/>
      <c r="M158" s="220" t="s">
        <v>1470</v>
      </c>
      <c r="N158" s="171"/>
      <c r="O158" s="372"/>
      <c r="P158" s="258"/>
      <c r="Q158" s="51"/>
      <c r="R158" s="169"/>
      <c r="S158" s="170"/>
      <c r="T158" s="240"/>
      <c r="U158" s="29"/>
      <c r="V158" s="29"/>
      <c r="W158" s="29"/>
    </row>
    <row r="159" spans="1:23" s="30" customFormat="1" ht="267.75" x14ac:dyDescent="0.25">
      <c r="A159" s="307" t="s">
        <v>1406</v>
      </c>
      <c r="B159" s="28" t="s">
        <v>678</v>
      </c>
      <c r="C159" s="20" t="s">
        <v>1279</v>
      </c>
      <c r="D159" s="661"/>
      <c r="E159" s="515" t="s">
        <v>1872</v>
      </c>
      <c r="F159" s="521" t="s">
        <v>1469</v>
      </c>
      <c r="G159" s="51"/>
      <c r="H159" s="523" t="str">
        <f>HYPERLINK("https://tcjuris.tce.mg.gov.br","Jurisprudência do TCE (TCJuris)")</f>
        <v>Jurisprudência do TCE (TCJuris)</v>
      </c>
      <c r="I159" s="522" t="s">
        <v>1806</v>
      </c>
      <c r="J159" s="620" t="s">
        <v>1469</v>
      </c>
      <c r="K159" s="67"/>
      <c r="L159" s="372"/>
      <c r="M159" s="220" t="s">
        <v>1469</v>
      </c>
      <c r="N159" s="171"/>
      <c r="O159" s="372"/>
      <c r="P159" s="258"/>
      <c r="Q159" s="51"/>
      <c r="R159" s="169"/>
      <c r="S159" s="170"/>
      <c r="T159" s="240"/>
      <c r="U159" s="29"/>
      <c r="V159" s="29"/>
      <c r="W159" s="29"/>
    </row>
    <row r="160" spans="1:23" s="30" customFormat="1" ht="267.75" x14ac:dyDescent="0.25">
      <c r="A160" s="307" t="s">
        <v>1407</v>
      </c>
      <c r="B160" s="28" t="s">
        <v>1333</v>
      </c>
      <c r="C160" s="20" t="s">
        <v>1279</v>
      </c>
      <c r="D160" s="661"/>
      <c r="E160" s="515" t="s">
        <v>1872</v>
      </c>
      <c r="F160" s="521" t="s">
        <v>1469</v>
      </c>
      <c r="G160" s="51"/>
      <c r="H160" s="523" t="str">
        <f>HYPERLINK("http://tclegis.tce.mg.gov.br/Tesauro/IndexPublic","Pesquisa de Tesauro")</f>
        <v>Pesquisa de Tesauro</v>
      </c>
      <c r="I160" s="607" t="s">
        <v>1807</v>
      </c>
      <c r="J160" s="620" t="s">
        <v>1469</v>
      </c>
      <c r="K160" s="67"/>
      <c r="L160" s="372"/>
      <c r="M160" s="220" t="s">
        <v>1469</v>
      </c>
      <c r="N160" s="171"/>
      <c r="O160" s="372"/>
      <c r="P160" s="258"/>
      <c r="Q160" s="51"/>
      <c r="R160" s="169"/>
      <c r="S160" s="170"/>
      <c r="T160" s="240"/>
      <c r="U160" s="29"/>
      <c r="V160" s="29"/>
      <c r="W160" s="29"/>
    </row>
    <row r="161" spans="1:23" s="30" customFormat="1" ht="110.25" x14ac:dyDescent="0.25">
      <c r="A161" s="307" t="s">
        <v>1408</v>
      </c>
      <c r="B161" s="28" t="s">
        <v>679</v>
      </c>
      <c r="C161" s="20" t="s">
        <v>1280</v>
      </c>
      <c r="D161" s="661"/>
      <c r="E161" s="515" t="s">
        <v>1872</v>
      </c>
      <c r="F161" s="521" t="s">
        <v>1469</v>
      </c>
      <c r="G161" s="51"/>
      <c r="H161" s="523" t="str">
        <f>HYPERLINK("http://www.tce.mg.gov.br/Noticia/Detalhe/67","Enunciados de súmula")</f>
        <v>Enunciados de súmula</v>
      </c>
      <c r="I161" s="522" t="s">
        <v>1808</v>
      </c>
      <c r="J161" s="620" t="s">
        <v>1469</v>
      </c>
      <c r="K161" s="67"/>
      <c r="L161" s="372"/>
      <c r="M161" s="220" t="s">
        <v>1469</v>
      </c>
      <c r="N161" s="171"/>
      <c r="O161" s="372"/>
      <c r="P161" s="258"/>
      <c r="Q161" s="51"/>
      <c r="R161" s="169"/>
      <c r="S161" s="170"/>
      <c r="T161" s="240"/>
      <c r="U161" s="29"/>
      <c r="V161" s="29"/>
      <c r="W161" s="29"/>
    </row>
    <row r="162" spans="1:23" s="30" customFormat="1" ht="141.75" x14ac:dyDescent="0.25">
      <c r="A162" s="307" t="s">
        <v>1409</v>
      </c>
      <c r="B162" s="28" t="s">
        <v>680</v>
      </c>
      <c r="C162" s="20" t="s">
        <v>1334</v>
      </c>
      <c r="D162" s="661"/>
      <c r="E162" s="515" t="s">
        <v>1872</v>
      </c>
      <c r="F162" s="521" t="s">
        <v>1469</v>
      </c>
      <c r="G162" s="51"/>
      <c r="H162" s="524" t="str">
        <f>HYPERLINK("https://tcjuris.tce.mg.gov.br/","Decisões disponíveis no TCJuris")</f>
        <v>Decisões disponíveis no TCJuris</v>
      </c>
      <c r="I162" s="522" t="s">
        <v>1809</v>
      </c>
      <c r="J162" s="620" t="s">
        <v>1469</v>
      </c>
      <c r="K162" s="67"/>
      <c r="L162" s="372"/>
      <c r="M162" s="220" t="s">
        <v>1469</v>
      </c>
      <c r="N162" s="171"/>
      <c r="O162" s="372"/>
      <c r="P162" s="258"/>
      <c r="Q162" s="51"/>
      <c r="R162" s="169"/>
      <c r="S162" s="170"/>
      <c r="T162" s="240"/>
      <c r="U162" s="29"/>
      <c r="V162" s="29"/>
      <c r="W162" s="29"/>
    </row>
    <row r="163" spans="1:23" s="30" customFormat="1" ht="126" x14ac:dyDescent="0.25">
      <c r="A163" s="307" t="s">
        <v>1410</v>
      </c>
      <c r="B163" s="28" t="s">
        <v>681</v>
      </c>
      <c r="C163" s="20" t="s">
        <v>1281</v>
      </c>
      <c r="D163" s="661"/>
      <c r="E163" s="515" t="s">
        <v>1872</v>
      </c>
      <c r="F163" s="521" t="s">
        <v>1469</v>
      </c>
      <c r="G163" s="51"/>
      <c r="H163" s="524" t="str">
        <f>HYPERLINK("https://tcjuris.tce.mg.gov.br/","Decisões disponíveis no TCJuris")</f>
        <v>Decisões disponíveis no TCJuris</v>
      </c>
      <c r="I163" s="522" t="s">
        <v>1810</v>
      </c>
      <c r="J163" s="620" t="s">
        <v>1469</v>
      </c>
      <c r="K163" s="67"/>
      <c r="L163" s="372"/>
      <c r="M163" s="220" t="s">
        <v>1469</v>
      </c>
      <c r="N163" s="171"/>
      <c r="O163" s="372"/>
      <c r="P163" s="258"/>
      <c r="Q163" s="51"/>
      <c r="R163" s="169"/>
      <c r="S163" s="170"/>
      <c r="T163" s="240"/>
      <c r="U163" s="29"/>
      <c r="V163" s="29"/>
      <c r="W163" s="29"/>
    </row>
    <row r="164" spans="1:23" s="30" customFormat="1" ht="204.75" x14ac:dyDescent="0.25">
      <c r="A164" s="307" t="s">
        <v>1411</v>
      </c>
      <c r="B164" s="28" t="s">
        <v>1160</v>
      </c>
      <c r="C164" s="20" t="s">
        <v>1282</v>
      </c>
      <c r="D164" s="662"/>
      <c r="E164" s="515" t="s">
        <v>1872</v>
      </c>
      <c r="F164" s="521" t="s">
        <v>1469</v>
      </c>
      <c r="G164" s="51"/>
      <c r="H164" s="524" t="str">
        <f>HYPERLINK("http://www.tce.mg.gov.br/Noticia/?cod_secao=1ISP&amp;tipo=1&amp;url=&amp;cod_secao_menu=5L","Informativo de Jurisprudência")</f>
        <v>Informativo de Jurisprudência</v>
      </c>
      <c r="I164" s="522" t="s">
        <v>1811</v>
      </c>
      <c r="J164" s="620" t="s">
        <v>1469</v>
      </c>
      <c r="K164" s="67"/>
      <c r="L164" s="372"/>
      <c r="M164" s="220" t="s">
        <v>1469</v>
      </c>
      <c r="N164" s="171"/>
      <c r="O164" s="372"/>
      <c r="P164" s="258"/>
      <c r="Q164" s="51"/>
      <c r="R164" s="169"/>
      <c r="S164" s="170"/>
      <c r="T164" s="240"/>
      <c r="U164" s="29"/>
      <c r="V164" s="29"/>
      <c r="W164" s="29"/>
    </row>
    <row r="165" spans="1:23" s="44" customFormat="1" ht="21" x14ac:dyDescent="0.35">
      <c r="A165" s="302" t="s">
        <v>131</v>
      </c>
      <c r="B165" s="658" t="s">
        <v>713</v>
      </c>
      <c r="C165" s="659"/>
      <c r="D165" s="660"/>
      <c r="E165" s="291"/>
      <c r="F165" s="72"/>
      <c r="G165" s="43">
        <f>IFERROR(IF(F165="NA","NÃO AVALIADO",IF(OR(AND(G167="NA",G172="NA")=TRUE,AND(G167="NA",G179="NA")=TRUE,AND(G167="NA",G179="NA")=TRUE),"NÃO AVALIADO",IF(AND(G167="",G172="",G179="")=TRUE,"",IF(AVERAGE(G167,G172,G179)-INT(AVERAGE(G167,G172,G179))&lt;=0.5,INT(AVERAGE(G167,G172,G179)),INT(AVERAGE(G167,G172,G179))+1)))),"")</f>
        <v>3</v>
      </c>
      <c r="H165" s="65"/>
      <c r="I165" s="256"/>
      <c r="J165" s="219"/>
      <c r="K165" s="65"/>
      <c r="L165" s="482">
        <f>IFERROR(IF(J165="NA","NÃO AVALIADO",IF(OR(AND(L167="NA",L172="NA")=TRUE,AND(L167="NA",L179="NA")=TRUE,AND(L167="NA",L179="NA")=TRUE),"NÃO AVALIADO",IF(AND(L167="",L172="",L179="")=TRUE,"",IF(AVERAGE(L167,L172,L179)-INT(AVERAGE(L167,L172,L179))&lt;=0.5,INT(AVERAGE(L167,L172,L179)),INT(AVERAGE(L167,L172,L179))+1)))),"")</f>
        <v>3</v>
      </c>
      <c r="M165" s="282"/>
      <c r="N165" s="62"/>
      <c r="O165" s="482">
        <f>IFERROR(IF(M165="NA","NÃO AVALIADO",IF(OR(AND(O167="NA",O172="NA")=TRUE,AND(O167="NA",O179="NA")=TRUE,AND(O167="NA",O179="NA")=TRUE),"NÃO AVALIADO",IF(AND(O167="",O172="",O179="")=TRUE,"",IF(AVERAGE(O167,O172,O179)-INT(AVERAGE(O167,O172,O179))&lt;=0.5,INT(AVERAGE(O167,O172,O179)),INT(AVERAGE(O167,O172,O179))+1)))),"")</f>
        <v>3</v>
      </c>
      <c r="P165" s="149"/>
      <c r="Q165" s="43" t="str">
        <f>IFERROR(IF(P165="NA","NÃO AVALIADO",IF(OR(AND(Q167="NA",Q172="NA")=TRUE,AND(Q167="NA",Q179="NA")=TRUE,AND(Q167="NA",Q179="NA")=TRUE),"NÃO AVALIADO",IF(AND(Q167="",Q172="",Q179="")=TRUE,"",IF(AVERAGE(Q167,Q172,Q179)-INT(AVERAGE(Q167,Q172,Q179))&lt;=0.5,INT(AVERAGE(Q167,Q172,Q179)),INT(AVERAGE(Q167,Q172,Q179))+1)))),"")</f>
        <v/>
      </c>
      <c r="R165" s="72"/>
      <c r="S165" s="151"/>
      <c r="T165" s="232">
        <f>IF(Q165="",IF(O165="",L165,O165),Q165)</f>
        <v>3</v>
      </c>
      <c r="U165" s="45"/>
      <c r="V165" s="45"/>
      <c r="W165" s="45"/>
    </row>
    <row r="166" spans="1:23" ht="21" x14ac:dyDescent="0.25">
      <c r="A166" s="303" t="s">
        <v>3</v>
      </c>
      <c r="B166" s="664" t="s">
        <v>564</v>
      </c>
      <c r="C166" s="651"/>
      <c r="D166" s="652"/>
      <c r="E166" s="286"/>
      <c r="F166" s="64"/>
      <c r="G166" s="41"/>
      <c r="H166" s="53"/>
      <c r="I166" s="244"/>
      <c r="J166" s="220"/>
      <c r="K166" s="53"/>
      <c r="L166" s="368"/>
      <c r="M166" s="225"/>
      <c r="N166" s="157"/>
      <c r="O166" s="368"/>
      <c r="P166" s="263"/>
      <c r="Q166" s="41"/>
      <c r="R166" s="157"/>
      <c r="S166" s="158"/>
      <c r="T166" s="233"/>
      <c r="U166" s="12"/>
      <c r="V166" s="12"/>
      <c r="W166" s="12"/>
    </row>
    <row r="167" spans="1:23" ht="21" x14ac:dyDescent="0.25">
      <c r="A167" s="308" t="s">
        <v>132</v>
      </c>
      <c r="B167" s="663" t="s">
        <v>714</v>
      </c>
      <c r="C167" s="651"/>
      <c r="D167" s="652"/>
      <c r="E167" s="288"/>
      <c r="F167" s="55"/>
      <c r="G167" s="40">
        <f>IF(OR(F167="NA",COUNTIF(F169:F171,"NA")&gt;2)=TRUE,"NA",IF(AND(F169="",F170="",F171="")=TRUE,"",IF(COUNTIF(F169:F171,"sim")+COUNTIF(F169:F171,"NA")=3,4,IF(AND(OR(F169="Sim",F169="NA"),OR(F171="Sim",F171="NA"))=TRUE,3,IF(COUNTIF(F169:F171,"sim")+COUNTIF(F169:F171,"NA")&gt;=2,2,IF(COUNTIF(F169:F171,"sim")+COUNTIF(F169:F171,"NA")&gt;=1,1,0))))))</f>
        <v>4</v>
      </c>
      <c r="H167" s="57"/>
      <c r="I167" s="246"/>
      <c r="J167" s="360"/>
      <c r="K167" s="275"/>
      <c r="L167" s="481">
        <f>IF(OR(J167="NA",COUNTIF(J169:J171,"NA")&gt;2)=TRUE,"NA",IF(AND(J169="",J170="",J171="")=TRUE,"",IF(COUNTIF(J169:J171,"sim")+COUNTIF(J169:J171,"NA")=3,4,IF(AND(OR(J169="Sim",J169="NA"),OR(J171="Sim",J171="NA"))=TRUE,3,IF(COUNTIF(J169:J171,"sim")+COUNTIF(J169:J171,"NA")&gt;=2,2,IF(COUNTIF(J169:J171,"sim")+COUNTIF(J169:J171,"NA")&gt;=1,1,0))))))</f>
        <v>4</v>
      </c>
      <c r="M167" s="221"/>
      <c r="N167" s="165"/>
      <c r="O167" s="481">
        <f>IF(OR(M167="NA",COUNTIF(M169:M171,"NA")&gt;2)=TRUE,"NA",IF(AND(M169="",M170="",M171="")=TRUE,"",IF(COUNTIF(M169:M171,"sim")+COUNTIF(M169:M171,"NA")=3,4,IF(AND(OR(M169="Sim",M169="NA"),OR(M171="Sim",M171="NA"))=TRUE,3,IF(COUNTIF(M169:M171,"sim")+COUNTIF(M169:M171,"NA")&gt;=2,2,IF(COUNTIF(M169:M171,"sim")+COUNTIF(M169:M171,"NA")&gt;=1,1,0))))))</f>
        <v>4</v>
      </c>
      <c r="P167" s="259"/>
      <c r="Q167" s="40" t="str">
        <f>IF(OR(P167="NA",COUNTIF(P169:P171,"NA")&gt;2)=TRUE,"NA",IF(AND(P169="",P170="",P171="")=TRUE,"",IF(COUNTIF(P169:P171,"sim")+COUNTIF(P169:P171,"NA")=3,4,IF(AND(OR(P169="Sim",P169="NA"),OR(P171="Sim",P171="NA"))=TRUE,3,IF(COUNTIF(P169:P171,"sim")+COUNTIF(P169:P171,"NA")&gt;=2,2,IF(COUNTIF(P169:P171,"sim")+COUNTIF(P169:P171,"NA")&gt;=1,1,0))))))</f>
        <v/>
      </c>
      <c r="R167" s="161"/>
      <c r="S167" s="162"/>
      <c r="T167" s="39">
        <f>IF(Q167="",IF(O167="",L167,O167),Q167)</f>
        <v>4</v>
      </c>
      <c r="U167" s="12"/>
      <c r="V167" s="12"/>
      <c r="W167" s="12"/>
    </row>
    <row r="168" spans="1:23" ht="18.75" x14ac:dyDescent="0.25">
      <c r="A168" s="307"/>
      <c r="B168" s="8" t="s">
        <v>591</v>
      </c>
      <c r="C168" s="13"/>
      <c r="D168" s="715" t="s">
        <v>1166</v>
      </c>
      <c r="E168" s="287"/>
      <c r="F168" s="76"/>
      <c r="G168" s="46"/>
      <c r="H168" s="56"/>
      <c r="I168" s="608"/>
      <c r="J168" s="224"/>
      <c r="K168" s="56"/>
      <c r="L168" s="369"/>
      <c r="M168" s="226"/>
      <c r="N168" s="157"/>
      <c r="O168" s="369"/>
      <c r="P168" s="264"/>
      <c r="Q168" s="46"/>
      <c r="R168" s="159"/>
      <c r="S168" s="160"/>
      <c r="T168" s="238"/>
      <c r="U168" s="12"/>
      <c r="V168" s="12"/>
      <c r="W168" s="12"/>
    </row>
    <row r="169" spans="1:23" ht="173.25" x14ac:dyDescent="0.25">
      <c r="A169" s="307" t="s">
        <v>133</v>
      </c>
      <c r="B169" s="26" t="s">
        <v>1449</v>
      </c>
      <c r="C169" s="212" t="s">
        <v>1337</v>
      </c>
      <c r="D169" s="716"/>
      <c r="E169" s="483" t="s">
        <v>1641</v>
      </c>
      <c r="F169" s="494" t="s">
        <v>1469</v>
      </c>
      <c r="G169" s="46"/>
      <c r="H169" s="527" t="s">
        <v>2260</v>
      </c>
      <c r="I169" s="609" t="s">
        <v>2261</v>
      </c>
      <c r="J169" s="494" t="s">
        <v>1469</v>
      </c>
      <c r="K169" s="56"/>
      <c r="L169" s="369"/>
      <c r="M169" s="220" t="s">
        <v>1469</v>
      </c>
      <c r="N169" s="157"/>
      <c r="O169" s="369"/>
      <c r="P169" s="258"/>
      <c r="Q169" s="46"/>
      <c r="R169" s="159"/>
      <c r="S169" s="160"/>
      <c r="T169" s="235"/>
      <c r="U169" s="12"/>
      <c r="V169" s="12"/>
      <c r="W169" s="12"/>
    </row>
    <row r="170" spans="1:23" ht="346.5" x14ac:dyDescent="0.25">
      <c r="A170" s="307" t="s">
        <v>134</v>
      </c>
      <c r="B170" s="8" t="s">
        <v>1165</v>
      </c>
      <c r="C170" s="21" t="s">
        <v>1338</v>
      </c>
      <c r="D170" s="716"/>
      <c r="E170" s="483" t="s">
        <v>1641</v>
      </c>
      <c r="F170" s="494" t="s">
        <v>1469</v>
      </c>
      <c r="G170" s="46"/>
      <c r="H170" s="588" t="s">
        <v>2262</v>
      </c>
      <c r="I170" s="609" t="s">
        <v>2263</v>
      </c>
      <c r="J170" s="494" t="s">
        <v>1469</v>
      </c>
      <c r="K170" s="56"/>
      <c r="L170" s="369"/>
      <c r="M170" s="220" t="s">
        <v>1469</v>
      </c>
      <c r="N170" s="157"/>
      <c r="O170" s="369"/>
      <c r="P170" s="258"/>
      <c r="Q170" s="46"/>
      <c r="R170" s="159"/>
      <c r="S170" s="160"/>
      <c r="T170" s="235"/>
      <c r="U170" s="12"/>
      <c r="V170" s="12"/>
      <c r="W170" s="12"/>
    </row>
    <row r="171" spans="1:23" ht="141.75" x14ac:dyDescent="0.25">
      <c r="A171" s="476" t="s">
        <v>135</v>
      </c>
      <c r="B171" s="477" t="s">
        <v>1472</v>
      </c>
      <c r="C171" s="478" t="s">
        <v>1283</v>
      </c>
      <c r="D171" s="717"/>
      <c r="E171" s="483" t="s">
        <v>1641</v>
      </c>
      <c r="F171" s="494" t="s">
        <v>1469</v>
      </c>
      <c r="G171" s="46"/>
      <c r="H171" s="589" t="s">
        <v>2264</v>
      </c>
      <c r="I171" s="609" t="s">
        <v>2265</v>
      </c>
      <c r="J171" s="494" t="s">
        <v>1469</v>
      </c>
      <c r="K171" s="56"/>
      <c r="L171" s="369"/>
      <c r="M171" s="220" t="s">
        <v>1469</v>
      </c>
      <c r="N171" s="157"/>
      <c r="O171" s="369"/>
      <c r="P171" s="258"/>
      <c r="Q171" s="46"/>
      <c r="R171" s="159"/>
      <c r="S171" s="160"/>
      <c r="T171" s="235"/>
      <c r="U171" s="12"/>
      <c r="V171" s="12"/>
      <c r="W171" s="12"/>
    </row>
    <row r="172" spans="1:23" ht="21" x14ac:dyDescent="0.25">
      <c r="A172" s="308" t="s">
        <v>136</v>
      </c>
      <c r="B172" s="663" t="s">
        <v>715</v>
      </c>
      <c r="C172" s="651"/>
      <c r="D172" s="652"/>
      <c r="E172" s="289"/>
      <c r="F172" s="55"/>
      <c r="G172" s="40">
        <f>IF(OR(F172="NA",COUNTIF(F174:F178,"NA")&gt;2)=TRUE,"NA",IF(AND(F174="",F175="",F176="",F177="",F178="")=TRUE,"",IF(COUNTIF(F174:F178,"sim")+COUNTIF(F174:F178,"NA")=5,4,IF(COUNTIF(F174:F178,"sim")+COUNTIF(F174:F178,"NA")&gt;=4,3,IF(COUNTIF(F174:F178,"sim")+COUNTIF(F174:F178,"NA")&gt;=3,2,IF(COUNTIF(F174:F178,"sim")+COUNTIF(F174:F178,"NA")&gt;=2,1,0))))))</f>
        <v>3</v>
      </c>
      <c r="H172" s="58"/>
      <c r="I172" s="247"/>
      <c r="J172" s="360"/>
      <c r="K172" s="276"/>
      <c r="L172" s="481">
        <f>IF(OR(J172="NA",COUNTIF(J174:J178,"NA")&gt;2)=TRUE,"NA",IF(AND(J174="",J175="",J176="",J177="",J178="")=TRUE,"",IF(COUNTIF(J174:J178,"sim")+COUNTIF(J174:J178,"NA")=5,4,IF(COUNTIF(J174:J178,"sim")+COUNTIF(J174:J178,"NA")&gt;=4,3,IF(COUNTIF(J174:J178,"sim")+COUNTIF(J174:J178,"NA")&gt;=3,2,IF(COUNTIF(J174:J178,"sim")+COUNTIF(J174:J178,"NA")&gt;=2,1,0))))))</f>
        <v>3</v>
      </c>
      <c r="M172" s="221"/>
      <c r="N172" s="165"/>
      <c r="O172" s="481">
        <f>IF(OR(M172="NA",COUNTIF(M174:M178,"NA")&gt;2)=TRUE,"NA",IF(AND(M174="",M175="",M176="",M177="",M178="")=TRUE,"",IF(COUNTIF(M174:M178,"sim")+COUNTIF(M174:M178,"NA")=5,4,IF(COUNTIF(M174:M178,"sim")+COUNTIF(M174:M178,"NA")&gt;=4,3,IF(COUNTIF(M174:M178,"sim")+COUNTIF(M174:M178,"NA")&gt;=3,2,IF(COUNTIF(M174:M178,"sim")+COUNTIF(M174:M178,"NA")&gt;=2,1,0))))))</f>
        <v>3</v>
      </c>
      <c r="P172" s="259"/>
      <c r="Q172" s="40" t="str">
        <f>IF(OR(P172="NA",COUNTIF(P174:P178,"NA")&gt;2)=TRUE,"NA",IF(AND(P174="",P175="",P176="",P177="",P178="")=TRUE,"",IF(COUNTIF(P174:P178,"sim")+COUNTIF(P174:P178,"NA")=5,4,IF(COUNTIF(P174:P178,"sim")+COUNTIF(P174:P178,"NA")&gt;=4,3,IF(COUNTIF(P174:P178,"sim")+COUNTIF(P174:P178,"NA")&gt;=3,2,IF(COUNTIF(P174:P178,"sim")+COUNTIF(P174:P178,"NA")&gt;=2,1,0))))))</f>
        <v/>
      </c>
      <c r="R172" s="161"/>
      <c r="S172" s="162"/>
      <c r="T172" s="39">
        <f>IF(Q172="",IF(O172="",L172,O172),Q172)</f>
        <v>3</v>
      </c>
      <c r="U172" s="12"/>
      <c r="V172" s="12"/>
      <c r="W172" s="12"/>
    </row>
    <row r="173" spans="1:23" ht="18.75" x14ac:dyDescent="0.25">
      <c r="A173" s="307"/>
      <c r="B173" s="306" t="s">
        <v>1167</v>
      </c>
      <c r="C173" s="13"/>
      <c r="D173" s="644" t="s">
        <v>574</v>
      </c>
      <c r="E173" s="287"/>
      <c r="F173" s="76"/>
      <c r="G173" s="46"/>
      <c r="H173" s="56"/>
      <c r="I173" s="608"/>
      <c r="J173" s="224"/>
      <c r="K173" s="56"/>
      <c r="L173" s="369"/>
      <c r="M173" s="226"/>
      <c r="N173" s="157"/>
      <c r="O173" s="369"/>
      <c r="P173" s="264"/>
      <c r="Q173" s="46"/>
      <c r="R173" s="159"/>
      <c r="S173" s="160"/>
      <c r="T173" s="238"/>
      <c r="U173" s="12"/>
      <c r="V173" s="12"/>
      <c r="W173" s="12"/>
    </row>
    <row r="174" spans="1:23" ht="220.5" x14ac:dyDescent="0.25">
      <c r="A174" s="307" t="s">
        <v>137</v>
      </c>
      <c r="B174" s="8" t="s">
        <v>1168</v>
      </c>
      <c r="C174" s="25" t="s">
        <v>1339</v>
      </c>
      <c r="D174" s="661"/>
      <c r="E174" s="483" t="s">
        <v>1641</v>
      </c>
      <c r="F174" s="494" t="s">
        <v>1470</v>
      </c>
      <c r="G174" s="46"/>
      <c r="H174" s="527" t="s">
        <v>1819</v>
      </c>
      <c r="I174" s="609" t="s">
        <v>1820</v>
      </c>
      <c r="J174" s="494" t="s">
        <v>1470</v>
      </c>
      <c r="K174" s="56"/>
      <c r="L174" s="369"/>
      <c r="M174" s="220" t="s">
        <v>1470</v>
      </c>
      <c r="N174" s="157"/>
      <c r="O174" s="369"/>
      <c r="P174" s="258"/>
      <c r="Q174" s="46"/>
      <c r="R174" s="159"/>
      <c r="S174" s="160"/>
      <c r="T174" s="235"/>
      <c r="U174" s="12"/>
      <c r="V174" s="12"/>
      <c r="W174" s="12"/>
    </row>
    <row r="175" spans="1:23" ht="157.5" x14ac:dyDescent="0.25">
      <c r="A175" s="307" t="s">
        <v>138</v>
      </c>
      <c r="B175" s="8" t="s">
        <v>716</v>
      </c>
      <c r="C175" s="25" t="s">
        <v>1339</v>
      </c>
      <c r="D175" s="661"/>
      <c r="E175" s="483" t="s">
        <v>1641</v>
      </c>
      <c r="F175" s="494" t="s">
        <v>1469</v>
      </c>
      <c r="G175" s="46"/>
      <c r="H175" s="527" t="s">
        <v>1821</v>
      </c>
      <c r="I175" s="609" t="s">
        <v>1822</v>
      </c>
      <c r="J175" s="494" t="s">
        <v>1469</v>
      </c>
      <c r="K175" s="56"/>
      <c r="L175" s="369"/>
      <c r="M175" s="220" t="s">
        <v>1469</v>
      </c>
      <c r="N175" s="157"/>
      <c r="O175" s="369"/>
      <c r="P175" s="258"/>
      <c r="Q175" s="46"/>
      <c r="R175" s="159"/>
      <c r="S175" s="160"/>
      <c r="T175" s="235"/>
      <c r="U175" s="12"/>
      <c r="V175" s="12"/>
      <c r="W175" s="12"/>
    </row>
    <row r="176" spans="1:23" ht="236.25" x14ac:dyDescent="0.25">
      <c r="A176" s="307" t="s">
        <v>139</v>
      </c>
      <c r="B176" s="8" t="s">
        <v>717</v>
      </c>
      <c r="C176" s="25" t="s">
        <v>1339</v>
      </c>
      <c r="D176" s="661"/>
      <c r="E176" s="483" t="s">
        <v>1641</v>
      </c>
      <c r="F176" s="494" t="s">
        <v>1469</v>
      </c>
      <c r="G176" s="46"/>
      <c r="H176" s="527" t="s">
        <v>1823</v>
      </c>
      <c r="I176" s="609" t="s">
        <v>1824</v>
      </c>
      <c r="J176" s="494" t="s">
        <v>1469</v>
      </c>
      <c r="K176" s="56"/>
      <c r="L176" s="369"/>
      <c r="M176" s="220" t="s">
        <v>1469</v>
      </c>
      <c r="N176" s="157"/>
      <c r="O176" s="369"/>
      <c r="P176" s="258"/>
      <c r="Q176" s="46"/>
      <c r="R176" s="159"/>
      <c r="S176" s="160"/>
      <c r="T176" s="235"/>
      <c r="U176" s="12"/>
      <c r="V176" s="12"/>
      <c r="W176" s="12"/>
    </row>
    <row r="177" spans="1:23" ht="126" x14ac:dyDescent="0.25">
      <c r="A177" s="307" t="s">
        <v>140</v>
      </c>
      <c r="B177" s="8" t="s">
        <v>1169</v>
      </c>
      <c r="C177" s="212" t="s">
        <v>1284</v>
      </c>
      <c r="D177" s="661"/>
      <c r="E177" s="483" t="s">
        <v>1641</v>
      </c>
      <c r="F177" s="494" t="s">
        <v>1469</v>
      </c>
      <c r="G177" s="46"/>
      <c r="H177" s="527" t="s">
        <v>1825</v>
      </c>
      <c r="I177" s="609" t="s">
        <v>1826</v>
      </c>
      <c r="J177" s="494" t="s">
        <v>1469</v>
      </c>
      <c r="K177" s="56"/>
      <c r="L177" s="369"/>
      <c r="M177" s="220" t="s">
        <v>1469</v>
      </c>
      <c r="N177" s="157"/>
      <c r="O177" s="369"/>
      <c r="P177" s="258"/>
      <c r="Q177" s="46"/>
      <c r="R177" s="159"/>
      <c r="S177" s="160"/>
      <c r="T177" s="235"/>
      <c r="U177" s="12"/>
      <c r="V177" s="12"/>
      <c r="W177" s="12"/>
    </row>
    <row r="178" spans="1:23" ht="378" x14ac:dyDescent="0.25">
      <c r="A178" s="307" t="s">
        <v>141</v>
      </c>
      <c r="B178" s="8" t="s">
        <v>1170</v>
      </c>
      <c r="C178" s="212" t="s">
        <v>718</v>
      </c>
      <c r="D178" s="661"/>
      <c r="E178" s="483" t="s">
        <v>1641</v>
      </c>
      <c r="F178" s="494" t="s">
        <v>1469</v>
      </c>
      <c r="G178" s="46"/>
      <c r="H178" s="527" t="s">
        <v>1827</v>
      </c>
      <c r="I178" s="609" t="s">
        <v>1828</v>
      </c>
      <c r="J178" s="494" t="s">
        <v>1469</v>
      </c>
      <c r="K178" s="56"/>
      <c r="L178" s="369"/>
      <c r="M178" s="220" t="s">
        <v>1469</v>
      </c>
      <c r="N178" s="157"/>
      <c r="O178" s="369"/>
      <c r="P178" s="258"/>
      <c r="Q178" s="46"/>
      <c r="R178" s="159"/>
      <c r="S178" s="160"/>
      <c r="T178" s="235"/>
      <c r="U178" s="12"/>
      <c r="V178" s="12"/>
      <c r="W178" s="12"/>
    </row>
    <row r="179" spans="1:23" ht="21" x14ac:dyDescent="0.25">
      <c r="A179" s="308" t="s">
        <v>142</v>
      </c>
      <c r="B179" s="663" t="s">
        <v>719</v>
      </c>
      <c r="C179" s="651"/>
      <c r="D179" s="652"/>
      <c r="E179" s="288"/>
      <c r="F179" s="55"/>
      <c r="G179" s="40">
        <f>IF(OR(F179="NA",COUNTIF(F181:F186,"NA")&gt;2)=TRUE,"NA",IF(AND(F186="",F181="",F182="",F183="",F184="",F185="")=TRUE,"",IF(COUNTIF(F181:F185,"sim")+COUNTIF(F181:F185,"NA")=5,4,IF(COUNTIF(F181:F185,"sim")+COUNTIF(F181:F185,"NA")&gt;=4,3,IF(COUNTIF(F181:F185,"sim")+COUNTIF(F181:F185,"NA")&gt;=3,2,IF(COUNTIF(F181:F185,"sim")+COUNTIF(F181:F185,"NA")&gt;=2,1,0))))))</f>
        <v>2</v>
      </c>
      <c r="H179" s="57"/>
      <c r="I179" s="246"/>
      <c r="J179" s="360"/>
      <c r="K179" s="275"/>
      <c r="L179" s="481">
        <f>IF(OR(J179="NA",COUNTIF(J181:J186,"NA")&gt;2)=TRUE,"NA",IF(AND(J186="",J181="",J182="",J183="",J184="",J185="")=TRUE,"",IF(COUNTIF(J181:J185,"sim")+COUNTIF(J181:J185,"NA")=5,4,IF(COUNTIF(J181:J185,"sim")+COUNTIF(J181:J185,"NA")&gt;=4,3,IF(COUNTIF(J181:J185,"sim")+COUNTIF(J181:J185,"NA")&gt;=3,2,IF(COUNTIF(J181:J185,"sim")+COUNTIF(J181:J185,"NA")&gt;=2,1,0))))))</f>
        <v>2</v>
      </c>
      <c r="M179" s="221"/>
      <c r="N179" s="165"/>
      <c r="O179" s="481">
        <f>IF(OR(M179="NA",COUNTIF(M181:M186,"NA")&gt;2)=TRUE,"NA",IF(AND(M186="",M181="",M182="",M183="",M184="",M185="")=TRUE,"",IF(COUNTIF(M181:M185,"sim")+COUNTIF(M181:M185,"NA")=5,4,IF(COUNTIF(M181:M185,"sim")+COUNTIF(M181:M185,"NA")&gt;=4,3,IF(COUNTIF(M181:M185,"sim")+COUNTIF(M181:M185,"NA")&gt;=3,2,IF(COUNTIF(M181:M185,"sim")+COUNTIF(M181:M185,"NA")&gt;=2,1,0))))))</f>
        <v>2</v>
      </c>
      <c r="P179" s="259"/>
      <c r="Q179" s="40" t="str">
        <f>IF(OR(P179="NA",COUNTIF(P181:P186,"NA")&gt;2)=TRUE,"NA",IF(AND(P186="",P181="",P182="",P183="",P184="",P185="")=TRUE,"",IF(COUNTIF(P181:P185,"sim")+COUNTIF(P181:P185,"NA")=5,4,IF(COUNTIF(P181:P185,"sim")+COUNTIF(P181:P185,"NA")&gt;=4,3,IF(COUNTIF(P181:P185,"sim")+COUNTIF(P181:P185,"NA")&gt;=3,2,IF(COUNTIF(P181:P185,"sim")+COUNTIF(P181:P185,"NA")&gt;=2,1,0))))))</f>
        <v/>
      </c>
      <c r="R179" s="161"/>
      <c r="S179" s="162"/>
      <c r="T179" s="39">
        <f>IF(Q179="",IF(O179="",L179,O179),Q179)</f>
        <v>2</v>
      </c>
      <c r="U179" s="12"/>
      <c r="V179" s="12"/>
      <c r="W179" s="12"/>
    </row>
    <row r="180" spans="1:23" ht="18.75" x14ac:dyDescent="0.25">
      <c r="A180" s="307"/>
      <c r="B180" s="8" t="s">
        <v>591</v>
      </c>
      <c r="C180" s="13"/>
      <c r="D180" s="647" t="s">
        <v>1600</v>
      </c>
      <c r="E180" s="287"/>
      <c r="F180" s="76"/>
      <c r="G180" s="46"/>
      <c r="H180" s="56"/>
      <c r="I180" s="608"/>
      <c r="J180" s="224"/>
      <c r="K180" s="56"/>
      <c r="L180" s="369"/>
      <c r="M180" s="226"/>
      <c r="N180" s="157"/>
      <c r="O180" s="369"/>
      <c r="P180" s="264"/>
      <c r="Q180" s="46"/>
      <c r="R180" s="159"/>
      <c r="S180" s="160"/>
      <c r="T180" s="238"/>
      <c r="U180" s="12"/>
      <c r="V180" s="12"/>
      <c r="W180" s="12"/>
    </row>
    <row r="181" spans="1:23" ht="110.25" x14ac:dyDescent="0.25">
      <c r="A181" s="307" t="s">
        <v>143</v>
      </c>
      <c r="B181" s="8" t="s">
        <v>720</v>
      </c>
      <c r="C181" s="27" t="s">
        <v>1340</v>
      </c>
      <c r="D181" s="648"/>
      <c r="E181" s="483" t="s">
        <v>1641</v>
      </c>
      <c r="F181" s="494" t="s">
        <v>1469</v>
      </c>
      <c r="G181" s="46"/>
      <c r="H181" s="530" t="s">
        <v>1829</v>
      </c>
      <c r="I181" s="609" t="s">
        <v>1830</v>
      </c>
      <c r="J181" s="494" t="s">
        <v>1469</v>
      </c>
      <c r="K181" s="56"/>
      <c r="L181" s="369"/>
      <c r="M181" s="220" t="s">
        <v>1469</v>
      </c>
      <c r="N181" s="157"/>
      <c r="O181" s="369"/>
      <c r="P181" s="258"/>
      <c r="Q181" s="46"/>
      <c r="R181" s="159"/>
      <c r="S181" s="160"/>
      <c r="T181" s="235"/>
      <c r="U181" s="12"/>
      <c r="V181" s="12"/>
      <c r="W181" s="12"/>
    </row>
    <row r="182" spans="1:23" ht="173.25" x14ac:dyDescent="0.25">
      <c r="A182" s="307" t="s">
        <v>144</v>
      </c>
      <c r="B182" s="8" t="s">
        <v>1171</v>
      </c>
      <c r="C182" s="27" t="s">
        <v>1341</v>
      </c>
      <c r="D182" s="648"/>
      <c r="E182" s="483" t="s">
        <v>1641</v>
      </c>
      <c r="F182" s="494" t="s">
        <v>1469</v>
      </c>
      <c r="G182" s="46"/>
      <c r="H182" s="527" t="s">
        <v>1831</v>
      </c>
      <c r="I182" s="609" t="s">
        <v>1832</v>
      </c>
      <c r="J182" s="494" t="s">
        <v>1469</v>
      </c>
      <c r="K182" s="56"/>
      <c r="L182" s="369"/>
      <c r="M182" s="220" t="s">
        <v>1469</v>
      </c>
      <c r="N182" s="157"/>
      <c r="O182" s="369"/>
      <c r="P182" s="258"/>
      <c r="Q182" s="46"/>
      <c r="R182" s="159"/>
      <c r="S182" s="160"/>
      <c r="T182" s="235"/>
      <c r="U182" s="12"/>
      <c r="V182" s="12"/>
      <c r="W182" s="12"/>
    </row>
    <row r="183" spans="1:23" ht="126" x14ac:dyDescent="0.25">
      <c r="A183" s="307" t="s">
        <v>145</v>
      </c>
      <c r="B183" s="8" t="s">
        <v>1172</v>
      </c>
      <c r="C183" s="13" t="s">
        <v>1240</v>
      </c>
      <c r="D183" s="648"/>
      <c r="E183" s="483" t="s">
        <v>1641</v>
      </c>
      <c r="F183" s="494" t="s">
        <v>1470</v>
      </c>
      <c r="G183" s="46"/>
      <c r="H183" s="528" t="s">
        <v>1833</v>
      </c>
      <c r="I183" s="609" t="s">
        <v>1834</v>
      </c>
      <c r="J183" s="494" t="s">
        <v>1470</v>
      </c>
      <c r="K183" s="56"/>
      <c r="L183" s="369"/>
      <c r="M183" s="220" t="s">
        <v>1470</v>
      </c>
      <c r="N183" s="157"/>
      <c r="O183" s="369"/>
      <c r="P183" s="258"/>
      <c r="Q183" s="46"/>
      <c r="R183" s="159"/>
      <c r="S183" s="160"/>
      <c r="T183" s="235"/>
      <c r="U183" s="12"/>
      <c r="V183" s="12"/>
      <c r="W183" s="12"/>
    </row>
    <row r="184" spans="1:23" ht="220.5" x14ac:dyDescent="0.25">
      <c r="A184" s="307" t="s">
        <v>146</v>
      </c>
      <c r="B184" s="8" t="s">
        <v>721</v>
      </c>
      <c r="C184" s="13" t="s">
        <v>1241</v>
      </c>
      <c r="D184" s="648"/>
      <c r="E184" s="483" t="s">
        <v>1641</v>
      </c>
      <c r="F184" s="494" t="s">
        <v>1469</v>
      </c>
      <c r="G184" s="46"/>
      <c r="H184" s="529" t="s">
        <v>1835</v>
      </c>
      <c r="I184" s="609" t="s">
        <v>1836</v>
      </c>
      <c r="J184" s="494" t="s">
        <v>1469</v>
      </c>
      <c r="K184" s="56"/>
      <c r="L184" s="369"/>
      <c r="M184" s="220" t="s">
        <v>1469</v>
      </c>
      <c r="N184" s="157"/>
      <c r="O184" s="369"/>
      <c r="P184" s="258"/>
      <c r="Q184" s="46"/>
      <c r="R184" s="159"/>
      <c r="S184" s="160"/>
      <c r="T184" s="235"/>
      <c r="U184" s="12"/>
      <c r="V184" s="12"/>
      <c r="W184" s="12"/>
    </row>
    <row r="185" spans="1:23" ht="78.75" x14ac:dyDescent="0.25">
      <c r="A185" s="311" t="s">
        <v>1173</v>
      </c>
      <c r="B185" s="8" t="s">
        <v>722</v>
      </c>
      <c r="C185" s="13" t="s">
        <v>1285</v>
      </c>
      <c r="D185" s="649"/>
      <c r="E185" s="483" t="s">
        <v>1641</v>
      </c>
      <c r="F185" s="494" t="s">
        <v>1470</v>
      </c>
      <c r="G185" s="46"/>
      <c r="H185" s="531" t="s">
        <v>1837</v>
      </c>
      <c r="I185" s="609"/>
      <c r="J185" s="494" t="s">
        <v>1470</v>
      </c>
      <c r="K185" s="56"/>
      <c r="L185" s="369"/>
      <c r="M185" s="220" t="s">
        <v>1470</v>
      </c>
      <c r="N185" s="157"/>
      <c r="O185" s="369"/>
      <c r="P185" s="258"/>
      <c r="Q185" s="46"/>
      <c r="R185" s="159"/>
      <c r="S185" s="160"/>
      <c r="T185" s="235"/>
      <c r="U185" s="12"/>
      <c r="V185" s="12"/>
      <c r="W185" s="12"/>
    </row>
    <row r="186" spans="1:23" s="44" customFormat="1" ht="21" x14ac:dyDescent="0.35">
      <c r="A186" s="302" t="s">
        <v>147</v>
      </c>
      <c r="B186" s="658" t="s">
        <v>723</v>
      </c>
      <c r="C186" s="659"/>
      <c r="D186" s="660"/>
      <c r="E186" s="291"/>
      <c r="F186" s="72"/>
      <c r="G186" s="43">
        <f>IFERROR(IF(F186="NA","NÃO AVALIADO",IF(OR(AND(G188="NA",G196="NA")=TRUE,AND(G188="NA",G207="NA")=TRUE,AND(G196="NA",G207="NA")=TRUE)=TRUE,"NÃO AVALIADO",IF(AND(G188="",G196="",G207="")=TRUE,"",IF(AVERAGE(G188,G196,G207)-INT(AVERAGE(G188,G196,G207))&lt;=0.5,INT(AVERAGE(G188,G196,G207)),INT(AVERAGE(G188,G196,G207))+1)))),"")</f>
        <v>4</v>
      </c>
      <c r="H186" s="65"/>
      <c r="I186" s="256"/>
      <c r="J186" s="219"/>
      <c r="K186" s="65"/>
      <c r="L186" s="482">
        <f>IFERROR(IF(J186="NA","NÃO AVALIADO",IF(OR(AND(L188="NA",L196="NA")=TRUE,AND(L188="NA",L207="NA")=TRUE,AND(L196="NA",L207="NA")=TRUE)=TRUE,"NÃO AVALIADO",IF(AND(L188="",L196="",L207="")=TRUE,"",IF(AVERAGE(L188,L196,L207)-INT(AVERAGE(L188,L196,L207))&lt;=0.5,INT(AVERAGE(L188,L196,L207)),INT(AVERAGE(L188,L196,L207))+1)))),"")</f>
        <v>4</v>
      </c>
      <c r="M186" s="282"/>
      <c r="N186" s="62"/>
      <c r="O186" s="482">
        <f>IFERROR(IF(M186="NA","NÃO AVALIADO",IF(OR(AND(O188="NA",O196="NA")=TRUE,AND(O188="NA",O207="NA")=TRUE,AND(O196="NA",O207="NA")=TRUE)=TRUE,"NÃO AVALIADO",IF(AND(O188="",O196="",O207="")=TRUE,"",IF(AVERAGE(O188,O196,O207)-INT(AVERAGE(O188,O196,O207))&lt;=0.5,INT(AVERAGE(O188,O196,O207)),INT(AVERAGE(O188,O196,O207))+1)))),"")</f>
        <v>4</v>
      </c>
      <c r="P186" s="149"/>
      <c r="Q186" s="43" t="str">
        <f>IFERROR(IF(P186="NA","NÃO AVALIADO",IF(OR(AND(Q188="NA",Q196="NA")=TRUE,AND(Q188="NA",Q207="NA")=TRUE,AND(Q196="NA",Q207="NA")=TRUE)=TRUE,"NÃO AVALIADO",IF(AND(Q188="",Q196="",Q207="")=TRUE,"",IF(AVERAGE(Q188,Q196,Q207)-INT(AVERAGE(Q188,Q196,Q207))&lt;=0.5,INT(AVERAGE(Q188,Q196,Q207)),INT(AVERAGE(Q188,Q196,Q207))+1)))),"")</f>
        <v/>
      </c>
      <c r="R186" s="72"/>
      <c r="S186" s="151"/>
      <c r="T186" s="232">
        <f>IF(Q186="",IF(O186="",L186,O186),Q186)</f>
        <v>4</v>
      </c>
      <c r="U186" s="45"/>
      <c r="V186" s="45"/>
      <c r="W186" s="45"/>
    </row>
    <row r="187" spans="1:23" ht="21" x14ac:dyDescent="0.25">
      <c r="A187" s="303" t="s">
        <v>3</v>
      </c>
      <c r="B187" s="664" t="s">
        <v>564</v>
      </c>
      <c r="C187" s="651"/>
      <c r="D187" s="652"/>
      <c r="E187" s="286"/>
      <c r="F187" s="64"/>
      <c r="G187" s="41"/>
      <c r="H187" s="53"/>
      <c r="I187" s="244"/>
      <c r="J187" s="220"/>
      <c r="K187" s="53"/>
      <c r="L187" s="368"/>
      <c r="M187" s="225"/>
      <c r="N187" s="157"/>
      <c r="O187" s="368"/>
      <c r="P187" s="263"/>
      <c r="Q187" s="41"/>
      <c r="R187" s="157"/>
      <c r="S187" s="158"/>
      <c r="T187" s="233"/>
      <c r="U187" s="12"/>
      <c r="V187" s="12"/>
      <c r="W187" s="12"/>
    </row>
    <row r="188" spans="1:23" ht="21" x14ac:dyDescent="0.25">
      <c r="A188" s="308" t="s">
        <v>148</v>
      </c>
      <c r="B188" s="663" t="s">
        <v>724</v>
      </c>
      <c r="C188" s="651"/>
      <c r="D188" s="652"/>
      <c r="E188" s="288"/>
      <c r="F188" s="55"/>
      <c r="G188" s="40">
        <f>IF(OR(F188="NA",COUNTIF(F190:F195,"NA")&gt;2)=TRUE,"NA",IF(AND(F195="",F190="",F191="",F192="",F193="",F194="")=TRUE,"",IF(COUNTIF(F190:F195,"sim")+COUNTIF(F190:F195,"NA")=6,4,IF(COUNTIF(F190:F195,"sim")+COUNTIF(F190:F195,"NA")&gt;=4,3,IF(COUNTIF(F190:F195,"sim")+COUNTIF(F190:F195,"NA")&gt;=3,2,IF(COUNTIF(F190:F195,"sim")+COUNTIF(F190:F195,"NA")&gt;=2,1,0))))))</f>
        <v>3</v>
      </c>
      <c r="H188" s="57"/>
      <c r="I188" s="246"/>
      <c r="J188" s="360"/>
      <c r="K188" s="275"/>
      <c r="L188" s="481">
        <f>IF(OR(J188="NA",COUNTIF(J190:J195,"NA")&gt;2)=TRUE,"NA",IF(AND(J195="",J190="",J191="",J192="",J193="",J194="")=TRUE,"",IF(COUNTIF(J190:J195,"sim")+COUNTIF(J190:J195,"NA")=6,4,IF(COUNTIF(J190:J195,"sim")+COUNTIF(J190:J195,"NA")&gt;=4,3,IF(COUNTIF(J190:J195,"sim")+COUNTIF(J190:J195,"NA")&gt;=3,2,IF(COUNTIF(J190:J195,"sim")+COUNTIF(J190:J195,"NA")&gt;=2,1,0))))))</f>
        <v>3</v>
      </c>
      <c r="M188" s="221"/>
      <c r="N188" s="165"/>
      <c r="O188" s="481">
        <f>IF(OR(M188="NA",COUNTIF(M190:M195,"NA")&gt;2)=TRUE,"NA",IF(AND(M195="",M190="",M191="",M192="",M193="",M194="")=TRUE,"",IF(COUNTIF(M190:M195,"sim")+COUNTIF(M190:M195,"NA")=6,4,IF(COUNTIF(M190:M195,"sim")+COUNTIF(M190:M195,"NA")&gt;=4,3,IF(COUNTIF(M190:M195,"sim")+COUNTIF(M190:M195,"NA")&gt;=3,2,IF(COUNTIF(M190:M195,"sim")+COUNTIF(M190:M195,"NA")&gt;=2,1,0))))))</f>
        <v>3</v>
      </c>
      <c r="P188" s="259"/>
      <c r="Q188" s="40" t="str">
        <f>IF(OR(P188="NA",COUNTIF(P190:P195,"NA")&gt;2)=TRUE,"NA",IF(AND(P195="",P190="",P191="",P192="",P193="",P194="")=TRUE,"",IF(COUNTIF(P190:P195,"sim")+COUNTIF(P190:P195,"NA")=6,4,IF(COUNTIF(P190:P195,"sim")+COUNTIF(P190:P195,"NA")&gt;=4,3,IF(COUNTIF(P190:P195,"sim")+COUNTIF(P190:P195,"NA")&gt;=3,2,IF(COUNTIF(P190:P195,"sim")+COUNTIF(P190:P195,"NA")&gt;=2,1,0))))))</f>
        <v/>
      </c>
      <c r="R188" s="161"/>
      <c r="S188" s="162"/>
      <c r="T188" s="39">
        <f>IF(Q188="",IF(O188="",L188,O188),Q188)</f>
        <v>3</v>
      </c>
      <c r="U188" s="12"/>
      <c r="V188" s="12"/>
      <c r="W188" s="12"/>
    </row>
    <row r="189" spans="1:23" ht="18.75" x14ac:dyDescent="0.25">
      <c r="A189" s="307"/>
      <c r="B189" s="8" t="s">
        <v>591</v>
      </c>
      <c r="C189" s="13"/>
      <c r="D189" s="644" t="s">
        <v>574</v>
      </c>
      <c r="E189" s="287"/>
      <c r="F189" s="76"/>
      <c r="G189" s="46"/>
      <c r="H189" s="56"/>
      <c r="I189" s="608"/>
      <c r="J189" s="224"/>
      <c r="K189" s="56"/>
      <c r="L189" s="369"/>
      <c r="M189" s="226"/>
      <c r="N189" s="157"/>
      <c r="O189" s="369"/>
      <c r="P189" s="264"/>
      <c r="Q189" s="46"/>
      <c r="R189" s="159"/>
      <c r="S189" s="160"/>
      <c r="T189" s="238"/>
      <c r="U189" s="12"/>
      <c r="V189" s="12"/>
      <c r="W189" s="12"/>
    </row>
    <row r="190" spans="1:23" ht="94.5" x14ac:dyDescent="0.25">
      <c r="A190" s="307" t="s">
        <v>149</v>
      </c>
      <c r="B190" s="8" t="s">
        <v>1175</v>
      </c>
      <c r="C190" s="212" t="s">
        <v>1342</v>
      </c>
      <c r="D190" s="661"/>
      <c r="E190" s="536" t="s">
        <v>1641</v>
      </c>
      <c r="F190" s="494" t="s">
        <v>1469</v>
      </c>
      <c r="G190" s="46"/>
      <c r="H190" s="527" t="s">
        <v>1839</v>
      </c>
      <c r="I190" s="609" t="s">
        <v>1840</v>
      </c>
      <c r="J190" s="494" t="s">
        <v>1469</v>
      </c>
      <c r="K190" s="56"/>
      <c r="L190" s="369"/>
      <c r="M190" s="220" t="s">
        <v>1469</v>
      </c>
      <c r="N190" s="157"/>
      <c r="O190" s="369"/>
      <c r="P190" s="258"/>
      <c r="Q190" s="46"/>
      <c r="R190" s="159"/>
      <c r="S190" s="160"/>
      <c r="T190" s="235"/>
      <c r="U190" s="12"/>
      <c r="V190" s="12"/>
      <c r="W190" s="12"/>
    </row>
    <row r="191" spans="1:23" ht="189" x14ac:dyDescent="0.25">
      <c r="A191" s="307" t="s">
        <v>150</v>
      </c>
      <c r="B191" s="8" t="s">
        <v>1180</v>
      </c>
      <c r="C191" s="212" t="s">
        <v>1343</v>
      </c>
      <c r="D191" s="661"/>
      <c r="E191" s="536" t="s">
        <v>1641</v>
      </c>
      <c r="F191" s="494" t="s">
        <v>1469</v>
      </c>
      <c r="G191" s="46"/>
      <c r="H191" s="535" t="s">
        <v>1841</v>
      </c>
      <c r="I191" s="609" t="s">
        <v>1842</v>
      </c>
      <c r="J191" s="494" t="s">
        <v>1469</v>
      </c>
      <c r="K191" s="56"/>
      <c r="L191" s="369"/>
      <c r="M191" s="220" t="s">
        <v>1469</v>
      </c>
      <c r="N191" s="157"/>
      <c r="O191" s="369"/>
      <c r="P191" s="258"/>
      <c r="Q191" s="46"/>
      <c r="R191" s="159"/>
      <c r="S191" s="160"/>
      <c r="T191" s="235"/>
      <c r="U191" s="12"/>
      <c r="V191" s="12"/>
      <c r="W191" s="12"/>
    </row>
    <row r="192" spans="1:23" ht="126" x14ac:dyDescent="0.25">
      <c r="A192" s="307" t="s">
        <v>151</v>
      </c>
      <c r="B192" s="8" t="s">
        <v>1176</v>
      </c>
      <c r="C192" s="25" t="s">
        <v>1286</v>
      </c>
      <c r="D192" s="661"/>
      <c r="E192" s="536" t="s">
        <v>1641</v>
      </c>
      <c r="F192" s="494" t="s">
        <v>1469</v>
      </c>
      <c r="G192" s="46"/>
      <c r="H192" s="533" t="s">
        <v>1843</v>
      </c>
      <c r="I192" s="610" t="s">
        <v>2280</v>
      </c>
      <c r="J192" s="494" t="s">
        <v>1469</v>
      </c>
      <c r="K192" s="56"/>
      <c r="L192" s="369"/>
      <c r="M192" s="220" t="s">
        <v>1469</v>
      </c>
      <c r="N192" s="600" t="s">
        <v>2281</v>
      </c>
      <c r="O192" s="369"/>
      <c r="P192" s="258"/>
      <c r="Q192" s="46"/>
      <c r="R192" s="159"/>
      <c r="S192" s="160"/>
      <c r="T192" s="235"/>
      <c r="U192" s="12"/>
      <c r="V192" s="12"/>
      <c r="W192" s="12"/>
    </row>
    <row r="193" spans="1:23" ht="47.25" x14ac:dyDescent="0.25">
      <c r="A193" s="307" t="s">
        <v>152</v>
      </c>
      <c r="B193" s="8" t="s">
        <v>1177</v>
      </c>
      <c r="C193" s="727" t="s">
        <v>1344</v>
      </c>
      <c r="D193" s="661"/>
      <c r="E193" s="536" t="s">
        <v>1641</v>
      </c>
      <c r="F193" s="532" t="s">
        <v>1470</v>
      </c>
      <c r="G193" s="46"/>
      <c r="H193" s="245"/>
      <c r="I193" s="611"/>
      <c r="J193" s="483" t="s">
        <v>1470</v>
      </c>
      <c r="K193" s="56"/>
      <c r="L193" s="369"/>
      <c r="M193" s="220" t="s">
        <v>1470</v>
      </c>
      <c r="N193" s="157"/>
      <c r="O193" s="369"/>
      <c r="P193" s="258"/>
      <c r="Q193" s="46"/>
      <c r="R193" s="159"/>
      <c r="S193" s="160"/>
      <c r="T193" s="235"/>
      <c r="U193" s="12"/>
      <c r="V193" s="12"/>
      <c r="W193" s="12"/>
    </row>
    <row r="194" spans="1:23" ht="47.25" x14ac:dyDescent="0.25">
      <c r="A194" s="307" t="s">
        <v>153</v>
      </c>
      <c r="B194" s="8" t="s">
        <v>1178</v>
      </c>
      <c r="C194" s="728"/>
      <c r="D194" s="661"/>
      <c r="E194" s="536" t="s">
        <v>1641</v>
      </c>
      <c r="F194" s="532" t="s">
        <v>1470</v>
      </c>
      <c r="G194" s="46"/>
      <c r="H194" s="56"/>
      <c r="I194" s="495"/>
      <c r="J194" s="483" t="s">
        <v>1470</v>
      </c>
      <c r="K194" s="56"/>
      <c r="L194" s="369"/>
      <c r="M194" s="220" t="s">
        <v>1470</v>
      </c>
      <c r="N194" s="157"/>
      <c r="O194" s="369"/>
      <c r="P194" s="258"/>
      <c r="Q194" s="46"/>
      <c r="R194" s="159"/>
      <c r="S194" s="160"/>
      <c r="T194" s="235"/>
      <c r="U194" s="12"/>
      <c r="V194" s="12"/>
      <c r="W194" s="12"/>
    </row>
    <row r="195" spans="1:23" ht="110.25" x14ac:dyDescent="0.25">
      <c r="A195" s="307" t="s">
        <v>154</v>
      </c>
      <c r="B195" s="8" t="s">
        <v>1179</v>
      </c>
      <c r="C195" s="729"/>
      <c r="D195" s="661"/>
      <c r="E195" s="536" t="s">
        <v>1641</v>
      </c>
      <c r="F195" s="532" t="s">
        <v>1469</v>
      </c>
      <c r="G195" s="46"/>
      <c r="H195" s="53" t="s">
        <v>1844</v>
      </c>
      <c r="I195" s="495" t="s">
        <v>1845</v>
      </c>
      <c r="J195" s="483" t="s">
        <v>1469</v>
      </c>
      <c r="K195" s="56"/>
      <c r="L195" s="369"/>
      <c r="M195" s="220" t="s">
        <v>1469</v>
      </c>
      <c r="N195" s="157" t="s">
        <v>2282</v>
      </c>
      <c r="O195" s="369"/>
      <c r="P195" s="258"/>
      <c r="Q195" s="46"/>
      <c r="R195" s="159"/>
      <c r="S195" s="160"/>
      <c r="T195" s="235"/>
      <c r="U195" s="12"/>
      <c r="V195" s="12"/>
      <c r="W195" s="12"/>
    </row>
    <row r="196" spans="1:23" ht="21" x14ac:dyDescent="0.25">
      <c r="A196" s="308" t="s">
        <v>155</v>
      </c>
      <c r="B196" s="663" t="s">
        <v>1174</v>
      </c>
      <c r="C196" s="651"/>
      <c r="D196" s="652"/>
      <c r="E196" s="289"/>
      <c r="F196" s="55"/>
      <c r="G196" s="40">
        <f>IF(OR(F196="NA",COUNTIF(F197:F206,"NA")&gt;2)=TRUE,"NA",IF(AND(F197="",F199="",F200="",F201="",F202="",F203="",F205="",F206="")=TRUE,"",IF(COUNTIF(F197:F206,"sim")+COUNTIF(F197:F206,"NA")=8,4,IF(COUNTIF(F197:F206,"sim")+COUNTIF(F197:F206,"NA")&gt;=6,3,IF(COUNTIF(F197:F206,"sim")+COUNTIF(F197:F206,"NA")&gt;=4,2,IF(COUNTIF(F197:F206,"sim")+COUNTIF(F197:F206,"NA")&gt;=2,1,0))))))</f>
        <v>4</v>
      </c>
      <c r="H196" s="58"/>
      <c r="I196" s="247"/>
      <c r="J196" s="360"/>
      <c r="K196" s="276"/>
      <c r="L196" s="481">
        <f>IF(OR(J196="NA",COUNTIF(J197:J206,"NA")&gt;2)=TRUE,"NA",IF(AND(J197="",J199="",J200="",J201="",J202="",J203="",J205="",J206="")=TRUE,"",IF(COUNTIF(J197:J206,"sim")+COUNTIF(J197:J206,"NA")=8,4,IF(COUNTIF(J197:J206,"sim")+COUNTIF(J197:J206,"NA")&gt;=6,3,IF(COUNTIF(J197:J206,"sim")+COUNTIF(J197:J206,"NA")&gt;=4,2,IF(COUNTIF(J197:J206,"sim")+COUNTIF(J197:J206,"NA")&gt;=2,1,0))))))</f>
        <v>4</v>
      </c>
      <c r="M196" s="221"/>
      <c r="N196" s="165"/>
      <c r="O196" s="481">
        <f>IF(OR(M196="NA",COUNTIF(M197:M206,"NA")&gt;2)=TRUE,"NA",IF(AND(M197="",M199="",M200="",M201="",M202="",M203="",M205="",M206="")=TRUE,"",IF(COUNTIF(M197:M206,"sim")+COUNTIF(M197:M206,"NA")=8,4,IF(COUNTIF(M197:M206,"sim")+COUNTIF(M197:M206,"NA")&gt;=6,3,IF(COUNTIF(M197:M206,"sim")+COUNTIF(M197:M206,"NA")&gt;=4,2,IF(COUNTIF(M197:M206,"sim")+COUNTIF(M197:M206,"NA")&gt;=2,1,0))))))</f>
        <v>4</v>
      </c>
      <c r="P196" s="259"/>
      <c r="Q196" s="40" t="str">
        <f>IF(OR(P196="NA",COUNTIF(P197:P206,"NA")&gt;2)=TRUE,"NA",IF(AND(P197="",P199="",P200="",P201="",P202="",P203="",P205="",P206="")=TRUE,"",IF(COUNTIF(P197:P206,"sim")+COUNTIF(P197:P206,"NA")=8,4,IF(COUNTIF(P197:P206,"sim")+COUNTIF(P197:P206,"NA")&gt;=6,3,IF(COUNTIF(P197:P206,"sim")+COUNTIF(P197:P206,"NA")&gt;=4,2,IF(COUNTIF(P197:P206,"sim")+COUNTIF(P197:P206,"NA")&gt;=2,1,0))))))</f>
        <v/>
      </c>
      <c r="R196" s="161"/>
      <c r="S196" s="162"/>
      <c r="T196" s="39">
        <f>IF(Q196="",IF(O196="",L196,O196),Q196)</f>
        <v>4</v>
      </c>
      <c r="U196" s="12"/>
      <c r="V196" s="12"/>
      <c r="W196" s="12"/>
    </row>
    <row r="197" spans="1:23" ht="189" x14ac:dyDescent="0.25">
      <c r="A197" s="307" t="s">
        <v>156</v>
      </c>
      <c r="B197" s="8" t="s">
        <v>1181</v>
      </c>
      <c r="C197" s="727" t="s">
        <v>1287</v>
      </c>
      <c r="D197" s="644" t="s">
        <v>608</v>
      </c>
      <c r="E197" s="483" t="s">
        <v>1838</v>
      </c>
      <c r="F197" s="54" t="s">
        <v>1469</v>
      </c>
      <c r="G197" s="46"/>
      <c r="H197" s="534" t="s">
        <v>1847</v>
      </c>
      <c r="I197" s="495" t="s">
        <v>1848</v>
      </c>
      <c r="J197" s="220" t="s">
        <v>1469</v>
      </c>
      <c r="K197" s="56"/>
      <c r="L197" s="369"/>
      <c r="M197" s="220" t="s">
        <v>1469</v>
      </c>
      <c r="N197" s="157"/>
      <c r="O197" s="369"/>
      <c r="P197" s="258"/>
      <c r="Q197" s="46"/>
      <c r="R197" s="159"/>
      <c r="S197" s="160"/>
      <c r="T197" s="235"/>
      <c r="U197" s="12"/>
      <c r="V197" s="12"/>
      <c r="W197" s="12"/>
    </row>
    <row r="198" spans="1:23" ht="31.5" x14ac:dyDescent="0.25">
      <c r="A198" s="307"/>
      <c r="B198" s="8" t="s">
        <v>1182</v>
      </c>
      <c r="C198" s="728"/>
      <c r="D198" s="661"/>
      <c r="E198" s="287"/>
      <c r="F198" s="75"/>
      <c r="G198" s="46"/>
      <c r="H198" s="56"/>
      <c r="I198" s="245"/>
      <c r="J198" s="224"/>
      <c r="K198" s="56"/>
      <c r="L198" s="369"/>
      <c r="M198" s="224"/>
      <c r="N198" s="157"/>
      <c r="O198" s="369"/>
      <c r="P198" s="262"/>
      <c r="Q198" s="46"/>
      <c r="R198" s="159"/>
      <c r="S198" s="160"/>
      <c r="T198" s="238"/>
      <c r="U198" s="12"/>
      <c r="V198" s="12"/>
      <c r="W198" s="12"/>
    </row>
    <row r="199" spans="1:23" ht="220.5" x14ac:dyDescent="0.25">
      <c r="A199" s="307" t="s">
        <v>157</v>
      </c>
      <c r="B199" s="8" t="s">
        <v>1183</v>
      </c>
      <c r="C199" s="728"/>
      <c r="D199" s="661"/>
      <c r="E199" s="483" t="s">
        <v>1838</v>
      </c>
      <c r="F199" s="494" t="s">
        <v>1469</v>
      </c>
      <c r="G199" s="46"/>
      <c r="H199" s="244" t="s">
        <v>1849</v>
      </c>
      <c r="I199" s="609" t="s">
        <v>1850</v>
      </c>
      <c r="J199" s="494" t="s">
        <v>1469</v>
      </c>
      <c r="K199" s="56"/>
      <c r="L199" s="369"/>
      <c r="M199" s="220" t="s">
        <v>1469</v>
      </c>
      <c r="N199" s="157"/>
      <c r="O199" s="369"/>
      <c r="P199" s="258"/>
      <c r="Q199" s="46"/>
      <c r="R199" s="159"/>
      <c r="S199" s="160"/>
      <c r="T199" s="235"/>
      <c r="U199" s="12"/>
      <c r="V199" s="12"/>
      <c r="W199" s="12"/>
    </row>
    <row r="200" spans="1:23" ht="409.5" x14ac:dyDescent="0.25">
      <c r="A200" s="307" t="s">
        <v>158</v>
      </c>
      <c r="B200" s="8" t="s">
        <v>1184</v>
      </c>
      <c r="C200" s="728"/>
      <c r="D200" s="661"/>
      <c r="E200" s="483" t="s">
        <v>1838</v>
      </c>
      <c r="F200" s="483" t="s">
        <v>1469</v>
      </c>
      <c r="G200" s="46"/>
      <c r="H200" s="527" t="s">
        <v>1851</v>
      </c>
      <c r="I200" s="609" t="s">
        <v>1852</v>
      </c>
      <c r="J200" s="483" t="s">
        <v>1469</v>
      </c>
      <c r="K200" s="56"/>
      <c r="L200" s="369"/>
      <c r="M200" s="220" t="s">
        <v>1469</v>
      </c>
      <c r="N200" s="157"/>
      <c r="O200" s="369"/>
      <c r="P200" s="258"/>
      <c r="Q200" s="46"/>
      <c r="R200" s="159"/>
      <c r="S200" s="160"/>
      <c r="T200" s="235"/>
      <c r="U200" s="12"/>
      <c r="V200" s="12"/>
      <c r="W200" s="12"/>
    </row>
    <row r="201" spans="1:23" ht="220.5" x14ac:dyDescent="0.25">
      <c r="A201" s="307" t="s">
        <v>159</v>
      </c>
      <c r="B201" s="8" t="s">
        <v>1185</v>
      </c>
      <c r="C201" s="728"/>
      <c r="D201" s="661"/>
      <c r="E201" s="483" t="s">
        <v>1838</v>
      </c>
      <c r="F201" s="54" t="s">
        <v>1469</v>
      </c>
      <c r="G201" s="46"/>
      <c r="H201" s="53" t="s">
        <v>1853</v>
      </c>
      <c r="I201" s="495" t="s">
        <v>1854</v>
      </c>
      <c r="J201" s="220" t="s">
        <v>1469</v>
      </c>
      <c r="K201" s="56"/>
      <c r="L201" s="369"/>
      <c r="M201" s="220" t="s">
        <v>1469</v>
      </c>
      <c r="N201" s="157"/>
      <c r="O201" s="369"/>
      <c r="P201" s="258"/>
      <c r="Q201" s="46"/>
      <c r="R201" s="159"/>
      <c r="S201" s="160"/>
      <c r="T201" s="235"/>
      <c r="U201" s="12"/>
      <c r="V201" s="12"/>
      <c r="W201" s="12"/>
    </row>
    <row r="202" spans="1:23" ht="204.75" x14ac:dyDescent="0.25">
      <c r="A202" s="307" t="s">
        <v>160</v>
      </c>
      <c r="B202" s="8" t="s">
        <v>1186</v>
      </c>
      <c r="C202" s="729"/>
      <c r="D202" s="661"/>
      <c r="E202" s="483" t="s">
        <v>1846</v>
      </c>
      <c r="F202" s="54" t="s">
        <v>1469</v>
      </c>
      <c r="G202" s="46"/>
      <c r="H202" s="53" t="s">
        <v>1855</v>
      </c>
      <c r="I202" s="495" t="s">
        <v>1856</v>
      </c>
      <c r="J202" s="220" t="s">
        <v>1469</v>
      </c>
      <c r="K202" s="56"/>
      <c r="L202" s="369"/>
      <c r="M202" s="220" t="s">
        <v>1469</v>
      </c>
      <c r="N202" s="157"/>
      <c r="O202" s="369"/>
      <c r="P202" s="258"/>
      <c r="Q202" s="46"/>
      <c r="R202" s="159"/>
      <c r="S202" s="160"/>
      <c r="T202" s="235"/>
      <c r="U202" s="12"/>
      <c r="V202" s="12"/>
      <c r="W202" s="12"/>
    </row>
    <row r="203" spans="1:23" ht="94.5" x14ac:dyDescent="0.25">
      <c r="A203" s="307" t="s">
        <v>161</v>
      </c>
      <c r="B203" s="8" t="s">
        <v>1187</v>
      </c>
      <c r="C203" s="21" t="s">
        <v>1288</v>
      </c>
      <c r="D203" s="661"/>
      <c r="E203" s="483" t="s">
        <v>1846</v>
      </c>
      <c r="F203" s="54" t="s">
        <v>1469</v>
      </c>
      <c r="G203" s="46"/>
      <c r="H203" s="53" t="s">
        <v>1857</v>
      </c>
      <c r="I203" s="495" t="s">
        <v>1858</v>
      </c>
      <c r="J203" s="220" t="s">
        <v>1469</v>
      </c>
      <c r="K203" s="56"/>
      <c r="L203" s="369"/>
      <c r="M203" s="220" t="s">
        <v>1469</v>
      </c>
      <c r="N203" s="157"/>
      <c r="O203" s="369"/>
      <c r="P203" s="258"/>
      <c r="Q203" s="46"/>
      <c r="R203" s="159"/>
      <c r="S203" s="160"/>
      <c r="T203" s="235"/>
      <c r="U203" s="12"/>
      <c r="V203" s="12"/>
      <c r="W203" s="12"/>
    </row>
    <row r="204" spans="1:23" ht="18.75" x14ac:dyDescent="0.25">
      <c r="A204" s="307"/>
      <c r="B204" s="8" t="s">
        <v>591</v>
      </c>
      <c r="C204" s="21"/>
      <c r="D204" s="661"/>
      <c r="E204" s="483"/>
      <c r="F204" s="75"/>
      <c r="G204" s="46"/>
      <c r="H204" s="56"/>
      <c r="I204" s="245"/>
      <c r="J204" s="224"/>
      <c r="K204" s="56"/>
      <c r="L204" s="369"/>
      <c r="M204" s="224"/>
      <c r="N204" s="157"/>
      <c r="O204" s="369"/>
      <c r="P204" s="262"/>
      <c r="Q204" s="46"/>
      <c r="R204" s="159"/>
      <c r="S204" s="160"/>
      <c r="T204" s="238"/>
      <c r="U204" s="12"/>
      <c r="V204" s="12"/>
      <c r="W204" s="12"/>
    </row>
    <row r="205" spans="1:23" ht="63" x14ac:dyDescent="0.25">
      <c r="A205" s="307" t="s">
        <v>162</v>
      </c>
      <c r="B205" s="8" t="s">
        <v>1188</v>
      </c>
      <c r="C205" s="212" t="s">
        <v>1345</v>
      </c>
      <c r="D205" s="661"/>
      <c r="E205" s="483" t="s">
        <v>1846</v>
      </c>
      <c r="F205" s="54" t="s">
        <v>1469</v>
      </c>
      <c r="G205" s="46"/>
      <c r="H205" s="53" t="s">
        <v>1859</v>
      </c>
      <c r="I205" s="495" t="s">
        <v>1860</v>
      </c>
      <c r="J205" s="220" t="s">
        <v>1469</v>
      </c>
      <c r="K205" s="56"/>
      <c r="L205" s="369"/>
      <c r="M205" s="220" t="s">
        <v>1469</v>
      </c>
      <c r="N205" s="157"/>
      <c r="O205" s="369"/>
      <c r="P205" s="258"/>
      <c r="Q205" s="46"/>
      <c r="R205" s="159"/>
      <c r="S205" s="160"/>
      <c r="T205" s="235"/>
      <c r="U205" s="12"/>
      <c r="V205" s="12"/>
      <c r="W205" s="12"/>
    </row>
    <row r="206" spans="1:23" ht="173.25" x14ac:dyDescent="0.25">
      <c r="A206" s="307" t="s">
        <v>1190</v>
      </c>
      <c r="B206" s="8" t="s">
        <v>1189</v>
      </c>
      <c r="C206" s="212" t="s">
        <v>1289</v>
      </c>
      <c r="D206" s="661"/>
      <c r="E206" s="483" t="s">
        <v>1846</v>
      </c>
      <c r="F206" s="54" t="s">
        <v>1469</v>
      </c>
      <c r="G206" s="46"/>
      <c r="H206" s="516" t="s">
        <v>1861</v>
      </c>
      <c r="I206" s="495" t="s">
        <v>1862</v>
      </c>
      <c r="J206" s="220" t="s">
        <v>1469</v>
      </c>
      <c r="K206" s="56"/>
      <c r="L206" s="369"/>
      <c r="M206" s="220" t="s">
        <v>1469</v>
      </c>
      <c r="N206" s="157"/>
      <c r="O206" s="369"/>
      <c r="P206" s="258"/>
      <c r="Q206" s="46"/>
      <c r="R206" s="159"/>
      <c r="S206" s="160"/>
      <c r="T206" s="235"/>
      <c r="U206" s="12"/>
      <c r="V206" s="12"/>
      <c r="W206" s="12"/>
    </row>
    <row r="207" spans="1:23" ht="21" x14ac:dyDescent="0.25">
      <c r="A207" s="308" t="s">
        <v>163</v>
      </c>
      <c r="B207" s="663" t="s">
        <v>725</v>
      </c>
      <c r="C207" s="651"/>
      <c r="D207" s="652"/>
      <c r="E207" s="288"/>
      <c r="F207" s="55"/>
      <c r="G207" s="40">
        <f>IF(OR(F207="NA",COUNTIF(F209:F213,"NA")&gt;2)=TRUE,"NA",IF(AND(F209="",F210="",F211="",F212="",F213="")=TRUE,"",IF(COUNTIF(F209:F213,"sim")+COUNTIF(F209:F213,"NA")=5,4,IF(COUNTIF(F209:F213,"sim")+COUNTIF(F209:F213,"NA")&gt;=4,3,IF(COUNTIF(F209:F213,"sim")+COUNTIF(F209:F213,"NA")&gt;=3,2,IF(COUNTIF(F209:F213,"sim")+COUNTIF(F209:F213,"NA")&gt;=2,1,0))))))</f>
        <v>4</v>
      </c>
      <c r="H207" s="57"/>
      <c r="I207" s="246"/>
      <c r="J207" s="360"/>
      <c r="K207" s="275"/>
      <c r="L207" s="481">
        <f>IF(OR(J207="NA",COUNTIF(J209:J213,"NA")&gt;2)=TRUE,"NA",IF(AND(J209="",J210="",J211="",J212="",J213="")=TRUE,"",IF(COUNTIF(J209:J213,"sim")+COUNTIF(J209:J213,"NA")=5,4,IF(COUNTIF(J209:J213,"sim")+COUNTIF(J209:J213,"NA")&gt;=4,3,IF(COUNTIF(J209:J213,"sim")+COUNTIF(J209:J213,"NA")&gt;=3,2,IF(COUNTIF(J209:J213,"sim")+COUNTIF(J209:J213,"NA")&gt;=2,1,0))))))</f>
        <v>4</v>
      </c>
      <c r="M207" s="221"/>
      <c r="N207" s="165"/>
      <c r="O207" s="481">
        <f>IF(OR(M207="NA",COUNTIF(M209:M213,"NA")&gt;2)=TRUE,"NA",IF(AND(M209="",M210="",M211="",M212="",M213="")=TRUE,"",IF(COUNTIF(M209:M213,"sim")+COUNTIF(M209:M213,"NA")=5,4,IF(COUNTIF(M209:M213,"sim")+COUNTIF(M209:M213,"NA")&gt;=4,3,IF(COUNTIF(M209:M213,"sim")+COUNTIF(M209:M213,"NA")&gt;=3,2,IF(COUNTIF(M209:M213,"sim")+COUNTIF(M209:M213,"NA")&gt;=2,1,0))))))</f>
        <v>4</v>
      </c>
      <c r="P207" s="259"/>
      <c r="Q207" s="40" t="str">
        <f>IF(OR(P207="NA",COUNTIF(P209:P213,"NA")&gt;2)=TRUE,"NA",IF(AND(P209="",P210="",P211="",P212="",P213="")=TRUE,"",IF(COUNTIF(P209:P213,"sim")+COUNTIF(P209:P213,"NA")=5,4,IF(COUNTIF(P209:P213,"sim")+COUNTIF(P209:P213,"NA")&gt;=4,3,IF(COUNTIF(P209:P213,"sim")+COUNTIF(P209:P213,"NA")&gt;=3,2,IF(COUNTIF(P209:P213,"sim")+COUNTIF(P209:P213,"NA")&gt;=2,1,0))))))</f>
        <v/>
      </c>
      <c r="R207" s="161"/>
      <c r="S207" s="162"/>
      <c r="T207" s="39">
        <f>IF(Q207="",IF(O207="",L207,O207),Q207)</f>
        <v>4</v>
      </c>
      <c r="U207" s="12"/>
      <c r="V207" s="12"/>
      <c r="W207" s="12"/>
    </row>
    <row r="208" spans="1:23" ht="18.75" x14ac:dyDescent="0.25">
      <c r="A208" s="307"/>
      <c r="B208" s="306" t="s">
        <v>726</v>
      </c>
      <c r="C208" s="13"/>
      <c r="D208" s="644" t="s">
        <v>574</v>
      </c>
      <c r="E208" s="287"/>
      <c r="F208" s="75"/>
      <c r="G208" s="46"/>
      <c r="H208" s="56"/>
      <c r="I208" s="245"/>
      <c r="J208" s="224"/>
      <c r="K208" s="56"/>
      <c r="L208" s="369"/>
      <c r="M208" s="224"/>
      <c r="N208" s="157"/>
      <c r="O208" s="369"/>
      <c r="P208" s="262"/>
      <c r="Q208" s="46"/>
      <c r="R208" s="159"/>
      <c r="S208" s="160"/>
      <c r="T208" s="238"/>
      <c r="U208" s="12"/>
      <c r="V208" s="12"/>
      <c r="W208" s="12"/>
    </row>
    <row r="209" spans="1:23" ht="267.75" x14ac:dyDescent="0.25">
      <c r="A209" s="307" t="s">
        <v>164</v>
      </c>
      <c r="B209" s="8" t="s">
        <v>1191</v>
      </c>
      <c r="C209" s="212" t="s">
        <v>1196</v>
      </c>
      <c r="D209" s="661"/>
      <c r="E209" s="483" t="s">
        <v>1846</v>
      </c>
      <c r="F209" s="54" t="s">
        <v>1469</v>
      </c>
      <c r="G209" s="46"/>
      <c r="H209" s="53" t="s">
        <v>1863</v>
      </c>
      <c r="I209" s="493" t="s">
        <v>1864</v>
      </c>
      <c r="J209" s="220" t="s">
        <v>1469</v>
      </c>
      <c r="K209" s="56"/>
      <c r="L209" s="369"/>
      <c r="M209" s="220" t="s">
        <v>1469</v>
      </c>
      <c r="N209" s="157"/>
      <c r="O209" s="369"/>
      <c r="P209" s="258"/>
      <c r="Q209" s="46"/>
      <c r="R209" s="159"/>
      <c r="S209" s="160"/>
      <c r="T209" s="235"/>
      <c r="U209" s="12"/>
      <c r="V209" s="12"/>
      <c r="W209" s="12"/>
    </row>
    <row r="210" spans="1:23" ht="94.5" x14ac:dyDescent="0.25">
      <c r="A210" s="307" t="s">
        <v>165</v>
      </c>
      <c r="B210" s="8" t="s">
        <v>1192</v>
      </c>
      <c r="C210" s="212" t="s">
        <v>1346</v>
      </c>
      <c r="D210" s="661"/>
      <c r="E210" s="483" t="s">
        <v>1846</v>
      </c>
      <c r="F210" s="54" t="s">
        <v>1469</v>
      </c>
      <c r="G210" s="46"/>
      <c r="H210" s="53" t="s">
        <v>1857</v>
      </c>
      <c r="I210" s="495" t="s">
        <v>1865</v>
      </c>
      <c r="J210" s="220" t="s">
        <v>1469</v>
      </c>
      <c r="K210" s="56"/>
      <c r="L210" s="369"/>
      <c r="M210" s="220" t="s">
        <v>1469</v>
      </c>
      <c r="N210" s="157"/>
      <c r="O210" s="369"/>
      <c r="P210" s="258"/>
      <c r="Q210" s="46"/>
      <c r="R210" s="159"/>
      <c r="S210" s="160"/>
      <c r="T210" s="235"/>
      <c r="U210" s="12"/>
      <c r="V210" s="12"/>
      <c r="W210" s="12"/>
    </row>
    <row r="211" spans="1:23" ht="141.75" x14ac:dyDescent="0.25">
      <c r="A211" s="307" t="s">
        <v>166</v>
      </c>
      <c r="B211" s="8" t="s">
        <v>1193</v>
      </c>
      <c r="C211" s="212" t="s">
        <v>1347</v>
      </c>
      <c r="D211" s="661"/>
      <c r="E211" s="483" t="s">
        <v>1846</v>
      </c>
      <c r="F211" s="54" t="s">
        <v>1469</v>
      </c>
      <c r="G211" s="46"/>
      <c r="H211" s="516" t="s">
        <v>1866</v>
      </c>
      <c r="I211" s="495" t="s">
        <v>1867</v>
      </c>
      <c r="J211" s="220" t="s">
        <v>1469</v>
      </c>
      <c r="K211" s="56"/>
      <c r="L211" s="369"/>
      <c r="M211" s="220" t="s">
        <v>1469</v>
      </c>
      <c r="N211" s="157"/>
      <c r="O211" s="369"/>
      <c r="P211" s="258"/>
      <c r="Q211" s="46"/>
      <c r="R211" s="159"/>
      <c r="S211" s="160"/>
      <c r="T211" s="235"/>
      <c r="U211" s="12"/>
      <c r="V211" s="12"/>
      <c r="W211" s="12"/>
    </row>
    <row r="212" spans="1:23" ht="267.75" x14ac:dyDescent="0.25">
      <c r="A212" s="307" t="s">
        <v>167</v>
      </c>
      <c r="B212" s="8" t="s">
        <v>1195</v>
      </c>
      <c r="C212" s="212" t="s">
        <v>1348</v>
      </c>
      <c r="D212" s="661"/>
      <c r="E212" s="286" t="s">
        <v>1846</v>
      </c>
      <c r="F212" s="54" t="s">
        <v>1469</v>
      </c>
      <c r="G212" s="46"/>
      <c r="H212" s="53" t="s">
        <v>1868</v>
      </c>
      <c r="I212" s="495" t="s">
        <v>1869</v>
      </c>
      <c r="J212" s="220" t="s">
        <v>1469</v>
      </c>
      <c r="K212" s="56"/>
      <c r="L212" s="369"/>
      <c r="M212" s="220" t="s">
        <v>1469</v>
      </c>
      <c r="N212" s="157"/>
      <c r="O212" s="369"/>
      <c r="P212" s="258"/>
      <c r="Q212" s="46"/>
      <c r="R212" s="159"/>
      <c r="S212" s="160"/>
      <c r="T212" s="235"/>
      <c r="U212" s="12"/>
      <c r="V212" s="12"/>
      <c r="W212" s="12"/>
    </row>
    <row r="213" spans="1:23" ht="346.5" x14ac:dyDescent="0.25">
      <c r="A213" s="307" t="s">
        <v>168</v>
      </c>
      <c r="B213" s="8" t="s">
        <v>1194</v>
      </c>
      <c r="C213" s="212" t="s">
        <v>1349</v>
      </c>
      <c r="D213" s="662"/>
      <c r="E213" s="483" t="s">
        <v>1846</v>
      </c>
      <c r="F213" s="54" t="s">
        <v>1469</v>
      </c>
      <c r="G213" s="46"/>
      <c r="H213" s="53" t="s">
        <v>1870</v>
      </c>
      <c r="I213" s="495" t="s">
        <v>1871</v>
      </c>
      <c r="J213" s="220" t="s">
        <v>1469</v>
      </c>
      <c r="K213" s="56"/>
      <c r="L213" s="369"/>
      <c r="M213" s="220" t="s">
        <v>1469</v>
      </c>
      <c r="N213" s="157"/>
      <c r="O213" s="369"/>
      <c r="P213" s="258"/>
      <c r="Q213" s="46"/>
      <c r="R213" s="159"/>
      <c r="S213" s="160"/>
      <c r="T213" s="235"/>
      <c r="U213" s="12"/>
      <c r="V213" s="12"/>
      <c r="W213" s="12"/>
    </row>
    <row r="214" spans="1:23" ht="21" x14ac:dyDescent="0.25">
      <c r="A214" s="655" t="s">
        <v>169</v>
      </c>
      <c r="B214" s="656"/>
      <c r="C214" s="656"/>
      <c r="D214" s="657"/>
      <c r="E214" s="290"/>
      <c r="F214" s="70"/>
      <c r="G214" s="215"/>
      <c r="H214" s="217"/>
      <c r="I214" s="248"/>
      <c r="J214" s="361"/>
      <c r="K214" s="217"/>
      <c r="L214" s="370"/>
      <c r="M214" s="283"/>
      <c r="N214" s="595"/>
      <c r="O214" s="370"/>
      <c r="P214" s="268"/>
      <c r="Q214" s="215"/>
      <c r="R214" s="299"/>
      <c r="S214" s="164"/>
      <c r="T214" s="236"/>
      <c r="U214" s="12"/>
      <c r="V214" s="12"/>
      <c r="W214" s="12"/>
    </row>
    <row r="215" spans="1:23" s="197" customFormat="1" ht="21" x14ac:dyDescent="0.35">
      <c r="A215" s="302" t="s">
        <v>170</v>
      </c>
      <c r="B215" s="658" t="s">
        <v>727</v>
      </c>
      <c r="C215" s="707"/>
      <c r="D215" s="708"/>
      <c r="E215" s="293"/>
      <c r="F215" s="194"/>
      <c r="G215" s="213">
        <f>IFERROR(IF(F215="NA","NÃO AVALIADO",IF(OR(AND(G217="NA",G225="NA")=TRUE,AND(G217="NA",G237="NA")=TRUE,AND(G217="NA",G249="NA")=TRUE,AND(G225="NA",G237="NA")=TRUE,AND(G225="NA",G249="NA")=TRUE,AND(G237="NA",G249="NA")=TRUE)=TRUE,"NÃO AVALIADO",IF(AND(G217="",G225="",G237="",G249="")=TRUE,"",IF(AVERAGE(G217,G225,G237,G249)-INT(AVERAGE(G217,G225,G237,G249))&lt;=0.5,INT(AVERAGE(G217,G225,G237,G249)),INT(AVERAGE(G217,G225,G237,G249))+1)))),"")</f>
        <v>2</v>
      </c>
      <c r="H215" s="192"/>
      <c r="I215" s="251"/>
      <c r="J215" s="219"/>
      <c r="K215" s="192"/>
      <c r="L215" s="482">
        <f>IFERROR(IF(J215="NA","NÃO AVALIADO",IF(OR(AND(L217="NA",L225="NA")=TRUE,AND(L217="NA",L237="NA")=TRUE,AND(L217="NA",L249="NA")=TRUE,AND(L225="NA",L237="NA")=TRUE,AND(L225="NA",L249="NA")=TRUE,AND(L237="NA",L249="NA")=TRUE)=TRUE,"NÃO AVALIADO",IF(AND(L217="",L225="",L237="",L249="")=TRUE,"",IF(AVERAGE(L217,L225,L237,L249)-INT(AVERAGE(L217,L225,L237,L249))&lt;=0.5,INT(AVERAGE(L217,L225,L237,L249)),INT(AVERAGE(L217,L225,L237,L249))+1)))),"")</f>
        <v>2</v>
      </c>
      <c r="M215" s="280"/>
      <c r="N215" s="193"/>
      <c r="O215" s="482">
        <f>IFERROR(IF(M215="NA","NÃO AVALIADO",IF(OR(AND(O217="NA",O225="NA")=TRUE,AND(O217="NA",O237="NA")=TRUE,AND(O217="NA",O249="NA")=TRUE,AND(O225="NA",O237="NA")=TRUE,AND(O225="NA",O249="NA")=TRUE,AND(O237="NA",O249="NA")=TRUE)=TRUE,"NÃO AVALIADO",IF(AND(O217="",O225="",O237="",O249="")=TRUE,"",IF(AVERAGE(O217,O225,O237,O249)-INT(AVERAGE(O217,O225,O237,O249))&lt;=0.5,INT(AVERAGE(O217,O225,O237,O249)),INT(AVERAGE(O217,O225,O237,O249))+1)))),"")</f>
        <v>2</v>
      </c>
      <c r="P215" s="269"/>
      <c r="Q215" s="213" t="str">
        <f>IFERROR(IF(P215="NA","NÃO AVALIADO",IF(OR(AND(Q217="NA",Q225="NA")=TRUE,AND(Q217="NA",Q237="NA")=TRUE,AND(Q217="NA",Q249="NA")=TRUE,AND(Q225="NA",Q237="NA")=TRUE,AND(Q225="NA",Q249="NA")=TRUE,AND(Q237="NA",Q249="NA")=TRUE)=TRUE,"NÃO AVALIADO",IF(AND(Q217="",Q225="",Q237="",Q249="")=TRUE,"",IF(AVERAGE(Q217,Q225,Q237,Q249)-INT(AVERAGE(Q217,Q225,Q237,Q249))&lt;=0.5,INT(AVERAGE(Q217,Q225,Q237,Q249)),INT(AVERAGE(Q217,Q225,Q237,Q249))+1)))),"")</f>
        <v/>
      </c>
      <c r="R215" s="194"/>
      <c r="S215" s="195"/>
      <c r="T215" s="232">
        <f>IF(Q215="",IF(O215="",L215,O215),Q215)</f>
        <v>2</v>
      </c>
      <c r="U215" s="196"/>
      <c r="V215" s="196"/>
      <c r="W215" s="196"/>
    </row>
    <row r="216" spans="1:23" ht="21" x14ac:dyDescent="0.25">
      <c r="A216" s="303" t="s">
        <v>3</v>
      </c>
      <c r="B216" s="664" t="s">
        <v>564</v>
      </c>
      <c r="C216" s="651"/>
      <c r="D216" s="652"/>
      <c r="E216" s="286"/>
      <c r="F216" s="64"/>
      <c r="G216" s="41"/>
      <c r="H216" s="53"/>
      <c r="I216" s="244"/>
      <c r="J216" s="220"/>
      <c r="K216" s="53"/>
      <c r="L216" s="368"/>
      <c r="M216" s="225"/>
      <c r="N216" s="157"/>
      <c r="O216" s="368"/>
      <c r="P216" s="263"/>
      <c r="Q216" s="41"/>
      <c r="R216" s="157"/>
      <c r="S216" s="158"/>
      <c r="T216" s="233"/>
      <c r="U216" s="12"/>
      <c r="V216" s="12"/>
      <c r="W216" s="12"/>
    </row>
    <row r="217" spans="1:23" ht="21" x14ac:dyDescent="0.25">
      <c r="A217" s="304" t="s">
        <v>171</v>
      </c>
      <c r="B217" s="663" t="s">
        <v>728</v>
      </c>
      <c r="C217" s="651"/>
      <c r="D217" s="652"/>
      <c r="E217" s="292"/>
      <c r="F217" s="55"/>
      <c r="G217" s="40">
        <f>IF(OR(F217="NA",COUNTIF(F219:F224,"NA")&gt;2)=TRUE,"NA",IF(AND(F224="",F219="",F220="",F221="",F222="",F223="")=TRUE,"",IF(COUNTIF(F219:F224,"sim")+COUNTIF(F219:F224,"NA")=6,4,IF(AND(OR(F219="Sim",F219="NA"),OR(F220="Sim",F220="NA"),OR(F221="Sim",F221="NA"),OR(F222="Sim",F222="NA"))=TRUE,3,IF(COUNTIF(F219:F224,"sim")+COUNTIF(F219:F224,"NA")&gt;=3,2,IF(COUNTIF(F219:F224,"sim")+COUNTIF(F219:F224,"NA")&gt;=2,1,0))))))</f>
        <v>2</v>
      </c>
      <c r="H217" s="63"/>
      <c r="I217" s="250"/>
      <c r="J217" s="360"/>
      <c r="K217" s="278"/>
      <c r="L217" s="481">
        <f>IF(OR(J217="NA",COUNTIF(J219:J224,"NA")&gt;2)=TRUE,"NA",IF(AND(J224="",J219="",J220="",J221="",J222="",J223="")=TRUE,"",IF(COUNTIF(J219:J224,"sim")+COUNTIF(J219:J224,"NA")=6,4,IF(AND(OR(J219="Sim",J219="NA"),OR(J220="Sim",J220="NA"),OR(J221="Sim",J221="NA"),OR(J222="Sim",J222="NA"))=TRUE,3,IF(COUNTIF(J219:J224,"sim")+COUNTIF(J219:J224,"NA")&gt;=3,2,IF(COUNTIF(J219:J224,"sim")+COUNTIF(J219:J224,"NA")&gt;=2,1,0))))))</f>
        <v>2</v>
      </c>
      <c r="M217" s="221"/>
      <c r="N217" s="165"/>
      <c r="O217" s="481">
        <f>IF(OR(M217="NA",COUNTIF(M219:M224,"NA")&gt;2)=TRUE,"NA",IF(AND(M224="",M219="",M220="",M221="",M222="",M223="")=TRUE,"",IF(COUNTIF(M219:M224,"sim")+COUNTIF(M219:M224,"NA")=6,4,IF(AND(OR(M219="Sim",M219="NA"),OR(M220="Sim",M220="NA"),OR(M221="Sim",M221="NA"),OR(M222="Sim",M222="NA"))=TRUE,3,IF(COUNTIF(M219:M224,"sim")+COUNTIF(M219:M224,"NA")&gt;=3,2,IF(COUNTIF(M219:M224,"sim")+COUNTIF(M219:M224,"NA")&gt;=2,1,0))))))</f>
        <v>2</v>
      </c>
      <c r="P217" s="259"/>
      <c r="Q217" s="40" t="str">
        <f>IF(OR(P217="NA",COUNTIF(P219:P224,"NA")&gt;2)=TRUE,"NA",IF(AND(P224="",P219="",P220="",P221="",P222="",P223="")=TRUE,"",IF(COUNTIF(P219:P224,"sim")+COUNTIF(P219:P224,"NA")=6,4,IF(AND(OR(P219="Sim",P219="NA"),OR(P220="Sim",P220="NA"),OR(P221="Sim",P221="NA"),OR(P222="Sim",P222="NA"))=TRUE,3,IF(COUNTIF(P219:P224,"sim")+COUNTIF(P219:P224,"NA")&gt;=3,2,IF(COUNTIF(P219:P224,"sim")+COUNTIF(P219:P224,"NA")&gt;=2,1,0))))))</f>
        <v/>
      </c>
      <c r="R217" s="165"/>
      <c r="S217" s="166"/>
      <c r="T217" s="39">
        <f>IF(Q217="",IF(O217="",L217,O217),Q217)</f>
        <v>2</v>
      </c>
      <c r="U217" s="12"/>
      <c r="V217" s="12"/>
      <c r="W217" s="12"/>
    </row>
    <row r="218" spans="1:23" ht="18.75" x14ac:dyDescent="0.25">
      <c r="A218" s="305"/>
      <c r="B218" s="306" t="s">
        <v>729</v>
      </c>
      <c r="C218" s="13"/>
      <c r="D218" s="644" t="s">
        <v>1197</v>
      </c>
      <c r="E218" s="286"/>
      <c r="F218" s="75"/>
      <c r="G218" s="41"/>
      <c r="H218" s="53"/>
      <c r="I218" s="244"/>
      <c r="J218" s="224"/>
      <c r="K218" s="53"/>
      <c r="L218" s="368"/>
      <c r="M218" s="224"/>
      <c r="N218" s="157"/>
      <c r="O218" s="368"/>
      <c r="P218" s="262"/>
      <c r="Q218" s="41"/>
      <c r="R218" s="157"/>
      <c r="S218" s="158"/>
      <c r="T218" s="238"/>
      <c r="U218" s="12"/>
      <c r="V218" s="12"/>
      <c r="W218" s="12"/>
    </row>
    <row r="219" spans="1:23" ht="60" x14ac:dyDescent="0.25">
      <c r="A219" s="305" t="s">
        <v>172</v>
      </c>
      <c r="B219" s="8" t="s">
        <v>730</v>
      </c>
      <c r="C219" s="675" t="s">
        <v>1350</v>
      </c>
      <c r="D219" s="661"/>
      <c r="E219" s="537" t="s">
        <v>1876</v>
      </c>
      <c r="F219" s="538" t="s">
        <v>1469</v>
      </c>
      <c r="G219" s="41"/>
      <c r="H219" s="526" t="s">
        <v>2192</v>
      </c>
      <c r="I219" s="541" t="s">
        <v>2193</v>
      </c>
      <c r="J219" s="621" t="s">
        <v>1469</v>
      </c>
      <c r="K219" s="53"/>
      <c r="L219" s="368"/>
      <c r="M219" s="220" t="s">
        <v>1469</v>
      </c>
      <c r="N219" s="157"/>
      <c r="O219" s="368"/>
      <c r="P219" s="258"/>
      <c r="Q219" s="41"/>
      <c r="R219" s="157"/>
      <c r="S219" s="158"/>
      <c r="T219" s="233"/>
      <c r="U219" s="12"/>
      <c r="V219" s="12"/>
      <c r="W219" s="12"/>
    </row>
    <row r="220" spans="1:23" ht="60" x14ac:dyDescent="0.25">
      <c r="A220" s="305" t="s">
        <v>173</v>
      </c>
      <c r="B220" s="8" t="s">
        <v>731</v>
      </c>
      <c r="C220" s="676"/>
      <c r="D220" s="661"/>
      <c r="E220" s="537" t="s">
        <v>1876</v>
      </c>
      <c r="F220" s="538" t="s">
        <v>1469</v>
      </c>
      <c r="G220" s="41"/>
      <c r="H220" s="526" t="s">
        <v>2194</v>
      </c>
      <c r="I220" s="495" t="s">
        <v>2195</v>
      </c>
      <c r="J220" s="621" t="s">
        <v>1469</v>
      </c>
      <c r="K220" s="53"/>
      <c r="L220" s="368"/>
      <c r="M220" s="220" t="s">
        <v>1469</v>
      </c>
      <c r="N220" s="157"/>
      <c r="O220" s="368"/>
      <c r="P220" s="258"/>
      <c r="Q220" s="41"/>
      <c r="R220" s="157"/>
      <c r="S220" s="158"/>
      <c r="T220" s="233"/>
      <c r="U220" s="12"/>
      <c r="V220" s="12"/>
      <c r="W220" s="12"/>
    </row>
    <row r="221" spans="1:23" ht="31.5" x14ac:dyDescent="0.25">
      <c r="A221" s="305" t="s">
        <v>174</v>
      </c>
      <c r="B221" s="8" t="s">
        <v>732</v>
      </c>
      <c r="C221" s="676"/>
      <c r="D221" s="661"/>
      <c r="E221" s="537" t="s">
        <v>1876</v>
      </c>
      <c r="F221" s="538" t="s">
        <v>1470</v>
      </c>
      <c r="G221" s="41"/>
      <c r="H221" s="526"/>
      <c r="I221" s="540"/>
      <c r="J221" s="621" t="s">
        <v>1470</v>
      </c>
      <c r="K221" s="53"/>
      <c r="L221" s="368"/>
      <c r="M221" s="220" t="s">
        <v>1470</v>
      </c>
      <c r="N221" s="157"/>
      <c r="O221" s="368"/>
      <c r="P221" s="258"/>
      <c r="Q221" s="41"/>
      <c r="R221" s="157"/>
      <c r="S221" s="158"/>
      <c r="T221" s="233"/>
      <c r="U221" s="12"/>
      <c r="V221" s="12"/>
      <c r="W221" s="12"/>
    </row>
    <row r="222" spans="1:23" ht="60" x14ac:dyDescent="0.25">
      <c r="A222" s="305" t="s">
        <v>175</v>
      </c>
      <c r="B222" s="8" t="s">
        <v>733</v>
      </c>
      <c r="C222" s="676"/>
      <c r="D222" s="661"/>
      <c r="E222" s="537" t="s">
        <v>1876</v>
      </c>
      <c r="F222" s="538" t="s">
        <v>1469</v>
      </c>
      <c r="G222" s="41"/>
      <c r="H222" s="526" t="s">
        <v>1970</v>
      </c>
      <c r="I222" s="541" t="s">
        <v>2196</v>
      </c>
      <c r="J222" s="621" t="s">
        <v>1469</v>
      </c>
      <c r="K222" s="53"/>
      <c r="L222" s="368"/>
      <c r="M222" s="220" t="s">
        <v>1469</v>
      </c>
      <c r="N222" s="157"/>
      <c r="O222" s="368"/>
      <c r="P222" s="258"/>
      <c r="Q222" s="41"/>
      <c r="R222" s="157"/>
      <c r="S222" s="158"/>
      <c r="T222" s="233"/>
      <c r="U222" s="12"/>
      <c r="V222" s="12"/>
      <c r="W222" s="12"/>
    </row>
    <row r="223" spans="1:23" ht="63" x14ac:dyDescent="0.25">
      <c r="A223" s="307" t="s">
        <v>176</v>
      </c>
      <c r="B223" s="8" t="s">
        <v>734</v>
      </c>
      <c r="C223" s="677"/>
      <c r="D223" s="661"/>
      <c r="E223" s="537" t="s">
        <v>1876</v>
      </c>
      <c r="F223" s="538" t="s">
        <v>1469</v>
      </c>
      <c r="G223" s="46"/>
      <c r="H223" s="526" t="s">
        <v>1970</v>
      </c>
      <c r="I223" s="495" t="s">
        <v>2197</v>
      </c>
      <c r="J223" s="621" t="s">
        <v>1469</v>
      </c>
      <c r="K223" s="56"/>
      <c r="L223" s="369"/>
      <c r="M223" s="220" t="s">
        <v>1469</v>
      </c>
      <c r="N223" s="157"/>
      <c r="O223" s="369"/>
      <c r="P223" s="258"/>
      <c r="Q223" s="46"/>
      <c r="R223" s="159"/>
      <c r="S223" s="160"/>
      <c r="T223" s="235"/>
      <c r="U223" s="12"/>
      <c r="V223" s="12"/>
      <c r="W223" s="12"/>
    </row>
    <row r="224" spans="1:23" ht="60" x14ac:dyDescent="0.25">
      <c r="A224" s="307" t="s">
        <v>177</v>
      </c>
      <c r="B224" s="8" t="s">
        <v>735</v>
      </c>
      <c r="C224" s="13" t="s">
        <v>736</v>
      </c>
      <c r="D224" s="662"/>
      <c r="E224" s="537" t="s">
        <v>1876</v>
      </c>
      <c r="F224" s="538" t="s">
        <v>1469</v>
      </c>
      <c r="G224" s="46"/>
      <c r="H224" s="526" t="s">
        <v>2198</v>
      </c>
      <c r="I224" s="495" t="s">
        <v>2199</v>
      </c>
      <c r="J224" s="621" t="s">
        <v>1469</v>
      </c>
      <c r="K224" s="56"/>
      <c r="L224" s="369"/>
      <c r="M224" s="220" t="s">
        <v>1469</v>
      </c>
      <c r="N224" s="157"/>
      <c r="O224" s="369"/>
      <c r="P224" s="258"/>
      <c r="Q224" s="46"/>
      <c r="R224" s="159"/>
      <c r="S224" s="160"/>
      <c r="T224" s="235"/>
      <c r="U224" s="12"/>
      <c r="V224" s="12"/>
      <c r="W224" s="12"/>
    </row>
    <row r="225" spans="1:23" ht="21" x14ac:dyDescent="0.25">
      <c r="A225" s="308" t="s">
        <v>178</v>
      </c>
      <c r="B225" s="650" t="s">
        <v>737</v>
      </c>
      <c r="C225" s="651"/>
      <c r="D225" s="652"/>
      <c r="E225" s="545"/>
      <c r="F225" s="55"/>
      <c r="G225" s="40">
        <f>IF(OR(F225="NA",COUNTIF(F227:F236,"NA")&gt;2)=TRUE,"NA",IF(AND(F227="",F228="",F229="",F230="",F231="",F232="",F233="",F234="",F235="",F236="")=TRUE,"",IF(COUNTIF(F227:F236,"sim")+COUNTIF(F227:F236,"NA")=10,4,IF(AND(OR(F227="Sim",F227="NA"),OR(F228="Sim",F228="NA"),OR(F229="Sim",F229="NA"),OR(F230="Sim",F230="NA"),OR(F231="Sim",F231="NA"),OR(F232="Sim",F232="NA"))=TRUE,3,IF(AND(OR(F227="Sim",F227="NA"),OR(F228="Sim",F228="NA"),OR(F229="Sim",F229="NA"),OR(F230="Sim",F230="NA"))=TRUE,2,IF(COUNTIF(F227:F236,"Sim")+COUNTIF(F227:F236,"NA")&gt;=3,1,0))))))</f>
        <v>2</v>
      </c>
      <c r="H225" s="561"/>
      <c r="I225" s="581"/>
      <c r="J225" s="360"/>
      <c r="K225" s="275"/>
      <c r="L225" s="481">
        <f>IF(OR(J225="NA",COUNTIF(J227:J236,"NA")&gt;2)=TRUE,"NA",IF(AND(J227="",J228="",J229="",J230="",J231="",J232="",J233="",J234="",J235="",J236="")=TRUE,"",IF(COUNTIF(J227:J236,"sim")+COUNTIF(J227:J236,"NA")=10,4,IF(AND(OR(J227="Sim",J227="NA"),OR(J228="Sim",J228="NA"),OR(J229="Sim",J229="NA"),OR(J230="Sim",J230="NA"),OR(J231="Sim",J231="NA"),OR(J232="Sim",J232="NA"))=TRUE,3,IF(AND(OR(J227="Sim",J227="NA"),OR(J228="Sim",J228="NA"),OR(J229="Sim",J229="NA"),OR(J230="Sim",J230="NA"))=TRUE,2,IF(COUNTIF(J227:J236,"Sim")+COUNTIF(J227:J236,"NA")&gt;=3,1,0))))))</f>
        <v>2</v>
      </c>
      <c r="M225" s="221"/>
      <c r="N225" s="165"/>
      <c r="O225" s="481">
        <f>IF(OR(M225="NA",COUNTIF(M227:M236,"NA")&gt;2)=TRUE,"NA",IF(AND(M227="",M228="",M229="",M230="",M231="",M232="",M233="",M234="",M235="",M236="")=TRUE,"",IF(COUNTIF(M227:M236,"sim")+COUNTIF(M227:M236,"NA")=10,4,IF(AND(OR(M227="Sim",M227="NA"),OR(M228="Sim",M228="NA"),OR(M229="Sim",M229="NA"),OR(M230="Sim",M230="NA"),OR(M231="Sim",M231="NA"),OR(M232="Sim",M232="NA"))=TRUE,3,IF(AND(OR(M227="Sim",M227="NA"),OR(M228="Sim",M228="NA"),OR(M229="Sim",M229="NA"),OR(M230="Sim",M230="NA"))=TRUE,2,IF(COUNTIF(M227:M236,"Sim")+COUNTIF(M227:M236,"NA")&gt;=3,1,0))))))</f>
        <v>2</v>
      </c>
      <c r="P225" s="259"/>
      <c r="Q225" s="40" t="str">
        <f>IF(OR(P225="NA",COUNTIF(P227:P236,"NA")&gt;2)=TRUE,"NA",IF(AND(P227="",P228="",P229="",P230="",P231="",P232="",P233="",P234="",P235="",P236="")=TRUE,"",IF(COUNTIF(P227:P236,"sim")+COUNTIF(P227:P236,"NA")=10,4,IF(AND(OR(P227="Sim",P227="NA"),OR(P228="Sim",P228="NA"),OR(P229="Sim",P229="NA"),OR(P230="Sim",P230="NA"),OR(P231="Sim",P231="NA"),OR(P232="Sim",P232="NA"))=TRUE,3,IF(AND(OR(P227="Sim",P227="NA"),OR(P228="Sim",P228="NA"),OR(P229="Sim",P229="NA"),OR(P230="Sim",P230="NA"))=TRUE,2,IF(COUNTIF(P227:P236,"Sim")+COUNTIF(P227:P236,"NA")&gt;=3,1,0))))))</f>
        <v/>
      </c>
      <c r="R225" s="161"/>
      <c r="S225" s="162"/>
      <c r="T225" s="39">
        <f>IF(Q225="",IF(O225="",L225,O225),Q225)</f>
        <v>2</v>
      </c>
      <c r="U225" s="12"/>
      <c r="V225" s="12"/>
      <c r="W225" s="12"/>
    </row>
    <row r="226" spans="1:23" ht="18.75" x14ac:dyDescent="0.25">
      <c r="A226" s="307"/>
      <c r="B226" s="306" t="s">
        <v>738</v>
      </c>
      <c r="C226" s="13"/>
      <c r="D226" s="644" t="s">
        <v>1198</v>
      </c>
      <c r="E226" s="546"/>
      <c r="F226" s="75"/>
      <c r="G226" s="46"/>
      <c r="H226" s="542"/>
      <c r="I226" s="582"/>
      <c r="J226" s="224"/>
      <c r="K226" s="56"/>
      <c r="L226" s="369"/>
      <c r="M226" s="224"/>
      <c r="N226" s="157"/>
      <c r="O226" s="369"/>
      <c r="P226" s="262"/>
      <c r="Q226" s="46"/>
      <c r="R226" s="159"/>
      <c r="S226" s="160"/>
      <c r="T226" s="238"/>
      <c r="U226" s="12"/>
      <c r="V226" s="12"/>
      <c r="W226" s="12"/>
    </row>
    <row r="227" spans="1:23" ht="60" x14ac:dyDescent="0.25">
      <c r="A227" s="307" t="s">
        <v>179</v>
      </c>
      <c r="B227" s="8" t="s">
        <v>739</v>
      </c>
      <c r="C227" s="675" t="s">
        <v>740</v>
      </c>
      <c r="D227" s="661"/>
      <c r="E227" s="537" t="s">
        <v>1876</v>
      </c>
      <c r="F227" s="538" t="s">
        <v>1469</v>
      </c>
      <c r="G227" s="46"/>
      <c r="H227" s="526" t="s">
        <v>2200</v>
      </c>
      <c r="I227" s="495" t="s">
        <v>2201</v>
      </c>
      <c r="J227" s="621" t="s">
        <v>1469</v>
      </c>
      <c r="K227" s="56"/>
      <c r="L227" s="369"/>
      <c r="M227" s="220" t="s">
        <v>1469</v>
      </c>
      <c r="N227" s="157"/>
      <c r="O227" s="369"/>
      <c r="P227" s="258"/>
      <c r="Q227" s="46"/>
      <c r="R227" s="159"/>
      <c r="S227" s="160"/>
      <c r="T227" s="235"/>
      <c r="U227" s="12"/>
      <c r="V227" s="12"/>
      <c r="W227" s="12"/>
    </row>
    <row r="228" spans="1:23" ht="60" x14ac:dyDescent="0.25">
      <c r="A228" s="307" t="s">
        <v>180</v>
      </c>
      <c r="B228" s="8" t="s">
        <v>755</v>
      </c>
      <c r="C228" s="676"/>
      <c r="D228" s="661"/>
      <c r="E228" s="537" t="s">
        <v>1876</v>
      </c>
      <c r="F228" s="538" t="s">
        <v>1469</v>
      </c>
      <c r="G228" s="46"/>
      <c r="H228" s="526" t="s">
        <v>2200</v>
      </c>
      <c r="I228" s="495" t="s">
        <v>2202</v>
      </c>
      <c r="J228" s="621" t="s">
        <v>1469</v>
      </c>
      <c r="K228" s="56"/>
      <c r="L228" s="369"/>
      <c r="M228" s="220" t="s">
        <v>1469</v>
      </c>
      <c r="N228" s="157"/>
      <c r="O228" s="369"/>
      <c r="P228" s="258"/>
      <c r="Q228" s="46"/>
      <c r="R228" s="159"/>
      <c r="S228" s="160"/>
      <c r="T228" s="235"/>
      <c r="U228" s="12"/>
      <c r="V228" s="12"/>
      <c r="W228" s="12"/>
    </row>
    <row r="229" spans="1:23" ht="60" x14ac:dyDescent="0.25">
      <c r="A229" s="307" t="s">
        <v>181</v>
      </c>
      <c r="B229" s="8" t="s">
        <v>742</v>
      </c>
      <c r="C229" s="676"/>
      <c r="D229" s="661"/>
      <c r="E229" s="537" t="s">
        <v>1876</v>
      </c>
      <c r="F229" s="538" t="s">
        <v>1469</v>
      </c>
      <c r="G229" s="46"/>
      <c r="H229" s="526" t="s">
        <v>2200</v>
      </c>
      <c r="I229" s="495" t="s">
        <v>2203</v>
      </c>
      <c r="J229" s="621" t="s">
        <v>1469</v>
      </c>
      <c r="K229" s="56"/>
      <c r="L229" s="369"/>
      <c r="M229" s="220" t="s">
        <v>1469</v>
      </c>
      <c r="N229" s="157"/>
      <c r="O229" s="369"/>
      <c r="P229" s="258"/>
      <c r="Q229" s="46"/>
      <c r="R229" s="159"/>
      <c r="S229" s="160"/>
      <c r="T229" s="235"/>
      <c r="U229" s="12"/>
      <c r="V229" s="12"/>
      <c r="W229" s="12"/>
    </row>
    <row r="230" spans="1:23" ht="60" x14ac:dyDescent="0.25">
      <c r="A230" s="307" t="s">
        <v>182</v>
      </c>
      <c r="B230" s="8" t="s">
        <v>743</v>
      </c>
      <c r="C230" s="676"/>
      <c r="D230" s="661"/>
      <c r="E230" s="537" t="s">
        <v>1876</v>
      </c>
      <c r="F230" s="538" t="s">
        <v>1469</v>
      </c>
      <c r="G230" s="46"/>
      <c r="H230" s="526" t="s">
        <v>2200</v>
      </c>
      <c r="I230" s="495" t="s">
        <v>2204</v>
      </c>
      <c r="J230" s="621" t="s">
        <v>1469</v>
      </c>
      <c r="K230" s="56"/>
      <c r="L230" s="369"/>
      <c r="M230" s="220" t="s">
        <v>1469</v>
      </c>
      <c r="N230" s="157"/>
      <c r="O230" s="369"/>
      <c r="P230" s="258"/>
      <c r="Q230" s="46"/>
      <c r="R230" s="159"/>
      <c r="S230" s="160"/>
      <c r="T230" s="235"/>
      <c r="U230" s="12"/>
      <c r="V230" s="12"/>
      <c r="W230" s="12"/>
    </row>
    <row r="231" spans="1:23" ht="47.25" x14ac:dyDescent="0.25">
      <c r="A231" s="307" t="s">
        <v>183</v>
      </c>
      <c r="B231" s="8" t="s">
        <v>744</v>
      </c>
      <c r="C231" s="676"/>
      <c r="D231" s="661"/>
      <c r="E231" s="537" t="s">
        <v>1876</v>
      </c>
      <c r="F231" s="538" t="s">
        <v>1470</v>
      </c>
      <c r="G231" s="46"/>
      <c r="H231" s="526"/>
      <c r="I231" s="540"/>
      <c r="J231" s="621" t="s">
        <v>1470</v>
      </c>
      <c r="K231" s="56"/>
      <c r="L231" s="369"/>
      <c r="M231" s="220" t="s">
        <v>1470</v>
      </c>
      <c r="N231" s="157"/>
      <c r="O231" s="369"/>
      <c r="P231" s="258"/>
      <c r="Q231" s="46"/>
      <c r="R231" s="159"/>
      <c r="S231" s="160"/>
      <c r="T231" s="235"/>
      <c r="U231" s="12"/>
      <c r="V231" s="12"/>
      <c r="W231" s="12"/>
    </row>
    <row r="232" spans="1:23" ht="31.5" x14ac:dyDescent="0.25">
      <c r="A232" s="307" t="s">
        <v>184</v>
      </c>
      <c r="B232" s="8" t="s">
        <v>745</v>
      </c>
      <c r="C232" s="676"/>
      <c r="D232" s="661"/>
      <c r="E232" s="537" t="s">
        <v>1876</v>
      </c>
      <c r="F232" s="538" t="s">
        <v>1470</v>
      </c>
      <c r="G232" s="46"/>
      <c r="H232" s="526"/>
      <c r="I232" s="540"/>
      <c r="J232" s="621" t="s">
        <v>1470</v>
      </c>
      <c r="K232" s="56"/>
      <c r="L232" s="369"/>
      <c r="M232" s="220" t="s">
        <v>1470</v>
      </c>
      <c r="N232" s="157"/>
      <c r="O232" s="369"/>
      <c r="P232" s="258"/>
      <c r="Q232" s="46"/>
      <c r="R232" s="159"/>
      <c r="S232" s="160"/>
      <c r="T232" s="235"/>
      <c r="U232" s="12"/>
      <c r="V232" s="12"/>
      <c r="W232" s="12"/>
    </row>
    <row r="233" spans="1:23" ht="31.5" x14ac:dyDescent="0.25">
      <c r="A233" s="307" t="s">
        <v>185</v>
      </c>
      <c r="B233" s="8" t="s">
        <v>746</v>
      </c>
      <c r="C233" s="676"/>
      <c r="D233" s="661"/>
      <c r="E233" s="537" t="s">
        <v>1876</v>
      </c>
      <c r="F233" s="538" t="s">
        <v>1470</v>
      </c>
      <c r="G233" s="46"/>
      <c r="H233" s="526"/>
      <c r="I233" s="540"/>
      <c r="J233" s="621" t="s">
        <v>1470</v>
      </c>
      <c r="K233" s="56"/>
      <c r="L233" s="369"/>
      <c r="M233" s="220" t="s">
        <v>1470</v>
      </c>
      <c r="N233" s="157"/>
      <c r="O233" s="369"/>
      <c r="P233" s="258"/>
      <c r="Q233" s="46"/>
      <c r="R233" s="159"/>
      <c r="S233" s="160"/>
      <c r="T233" s="235"/>
      <c r="U233" s="12"/>
      <c r="V233" s="12"/>
      <c r="W233" s="12"/>
    </row>
    <row r="234" spans="1:23" ht="60" x14ac:dyDescent="0.25">
      <c r="A234" s="307" t="s">
        <v>186</v>
      </c>
      <c r="B234" s="8" t="s">
        <v>747</v>
      </c>
      <c r="C234" s="676"/>
      <c r="D234" s="661"/>
      <c r="E234" s="537" t="s">
        <v>1876</v>
      </c>
      <c r="F234" s="538" t="s">
        <v>1469</v>
      </c>
      <c r="G234" s="46"/>
      <c r="H234" s="526" t="s">
        <v>2200</v>
      </c>
      <c r="I234" s="495" t="s">
        <v>2205</v>
      </c>
      <c r="J234" s="621" t="s">
        <v>1469</v>
      </c>
      <c r="K234" s="56"/>
      <c r="L234" s="369"/>
      <c r="M234" s="220" t="s">
        <v>1469</v>
      </c>
      <c r="N234" s="157"/>
      <c r="O234" s="369"/>
      <c r="P234" s="258"/>
      <c r="Q234" s="46"/>
      <c r="R234" s="159"/>
      <c r="S234" s="160"/>
      <c r="T234" s="235"/>
      <c r="U234" s="12"/>
      <c r="V234" s="12"/>
      <c r="W234" s="12"/>
    </row>
    <row r="235" spans="1:23" ht="60" x14ac:dyDescent="0.25">
      <c r="A235" s="307" t="s">
        <v>187</v>
      </c>
      <c r="B235" s="8" t="s">
        <v>748</v>
      </c>
      <c r="C235" s="676"/>
      <c r="D235" s="661"/>
      <c r="E235" s="537" t="s">
        <v>1876</v>
      </c>
      <c r="F235" s="538" t="s">
        <v>1469</v>
      </c>
      <c r="G235" s="46"/>
      <c r="H235" s="526" t="s">
        <v>2200</v>
      </c>
      <c r="I235" s="495" t="s">
        <v>2206</v>
      </c>
      <c r="J235" s="621" t="s">
        <v>1469</v>
      </c>
      <c r="K235" s="56"/>
      <c r="L235" s="369"/>
      <c r="M235" s="220" t="s">
        <v>1469</v>
      </c>
      <c r="N235" s="157"/>
      <c r="O235" s="369"/>
      <c r="P235" s="258"/>
      <c r="Q235" s="46"/>
      <c r="R235" s="159"/>
      <c r="S235" s="160"/>
      <c r="T235" s="235"/>
      <c r="U235" s="12"/>
      <c r="V235" s="12"/>
      <c r="W235" s="12"/>
    </row>
    <row r="236" spans="1:23" ht="60" x14ac:dyDescent="0.25">
      <c r="A236" s="307" t="s">
        <v>188</v>
      </c>
      <c r="B236" s="8" t="s">
        <v>749</v>
      </c>
      <c r="C236" s="677"/>
      <c r="D236" s="662"/>
      <c r="E236" s="537" t="s">
        <v>1876</v>
      </c>
      <c r="F236" s="538" t="s">
        <v>1469</v>
      </c>
      <c r="G236" s="46"/>
      <c r="H236" s="526" t="s">
        <v>2200</v>
      </c>
      <c r="I236" s="495" t="s">
        <v>2207</v>
      </c>
      <c r="J236" s="621" t="s">
        <v>1469</v>
      </c>
      <c r="K236" s="56"/>
      <c r="L236" s="369"/>
      <c r="M236" s="220" t="s">
        <v>1469</v>
      </c>
      <c r="N236" s="157"/>
      <c r="O236" s="369"/>
      <c r="P236" s="258"/>
      <c r="Q236" s="46"/>
      <c r="R236" s="159"/>
      <c r="S236" s="160"/>
      <c r="T236" s="235"/>
      <c r="U236" s="12"/>
      <c r="V236" s="12"/>
      <c r="W236" s="12"/>
    </row>
    <row r="237" spans="1:23" ht="21" x14ac:dyDescent="0.25">
      <c r="A237" s="308" t="s">
        <v>189</v>
      </c>
      <c r="B237" s="650" t="s">
        <v>750</v>
      </c>
      <c r="C237" s="651"/>
      <c r="D237" s="652"/>
      <c r="E237" s="554"/>
      <c r="F237" s="55"/>
      <c r="G237" s="40">
        <f>IF(OR(F237="NA",COUNTIF(F239:F248,"NA")&gt;2)=TRUE,"NA",IF(AND(F239="",F240="",F241="",F242="",F243="",F244="",F245="",F246="",F247="",F248="")=TRUE,"",IF(COUNTIF(F239:F248,"sim")+COUNTIF(F239:F248,"NA")=10,4,IF(AND(OR(F239="Sim",F239="NA"),OR(F240="Sim",F240="NA"),OR(F241="Sim",F241="NA"),OR(F242="Sim",F242="NA"),OR(F243="Sim",F243="NA"),OR(F244="Sim",F244="NA"))=TRUE,3,IF(AND(OR(F239="Sim",F239="NA"),OR(F240="Sim",F240="NA"),OR(F241="Sim",F241="NA"),OR(F242="Sim",F242="NA"))=TRUE,2,IF(COUNTIF(F239:F248,"Sim")+COUNTIF(F239:F248,"NA")&gt;=3,1,0))))))</f>
        <v>3</v>
      </c>
      <c r="H237" s="563"/>
      <c r="I237" s="583"/>
      <c r="J237" s="360"/>
      <c r="K237" s="276"/>
      <c r="L237" s="481">
        <f>IF(OR(J237="NA",COUNTIF(J239:J248,"NA")&gt;2)=TRUE,"NA",IF(AND(J239="",J240="",J241="",J242="",J243="",J244="",J245="",J246="",J247="",J248="")=TRUE,"",IF(COUNTIF(J239:J248,"sim")+COUNTIF(J239:J248,"NA")=10,4,IF(AND(OR(J239="Sim",J239="NA"),OR(J240="Sim",J240="NA"),OR(J241="Sim",J241="NA"),OR(J242="Sim",J242="NA"),OR(J243="Sim",J243="NA"),OR(J244="Sim",J244="NA"))=TRUE,3,IF(AND(OR(J239="Sim",J239="NA"),OR(J240="Sim",J240="NA"),OR(J241="Sim",J241="NA"),OR(J242="Sim",J242="NA"))=TRUE,2,IF(COUNTIF(J239:J248,"Sim")+COUNTIF(J239:J248,"NA")&gt;=3,1,0))))))</f>
        <v>3</v>
      </c>
      <c r="M237" s="221"/>
      <c r="N237" s="165"/>
      <c r="O237" s="481">
        <f>IF(OR(M237="NA",COUNTIF(M239:M248,"NA")&gt;2)=TRUE,"NA",IF(AND(M239="",M240="",M241="",M242="",M243="",M244="",M245="",M246="",M247="",M248="")=TRUE,"",IF(COUNTIF(M239:M248,"sim")+COUNTIF(M239:M248,"NA")=10,4,IF(AND(OR(M239="Sim",M239="NA"),OR(M240="Sim",M240="NA"),OR(M241="Sim",M241="NA"),OR(M242="Sim",M242="NA"),OR(M243="Sim",M243="NA"),OR(M244="Sim",M244="NA"))=TRUE,3,IF(AND(OR(M239="Sim",M239="NA"),OR(M240="Sim",M240="NA"),OR(M241="Sim",M241="NA"),OR(M242="Sim",M242="NA"))=TRUE,2,IF(COUNTIF(M239:M248,"Sim")+COUNTIF(M239:M248,"NA")&gt;=3,1,0))))))</f>
        <v>3</v>
      </c>
      <c r="P237" s="259"/>
      <c r="Q237" s="40" t="str">
        <f>IF(OR(P237="NA",COUNTIF(P239:P248,"NA")&gt;2)=TRUE,"NA",IF(AND(P239="",P240="",P241="",P242="",P243="",P244="",P245="",P246="",P247="",P248="")=TRUE,"",IF(COUNTIF(P239:P248,"sim")+COUNTIF(P239:P248,"NA")=10,4,IF(AND(OR(P239="Sim",P239="NA"),OR(P240="Sim",P240="NA"),OR(P241="Sim",P241="NA"),OR(P242="Sim",P242="NA"),OR(P243="Sim",P243="NA"),OR(P244="Sim",P244="NA"))=TRUE,3,IF(AND(OR(P239="Sim",P239="NA"),OR(P240="Sim",P240="NA"),OR(P241="Sim",P241="NA"),OR(P242="Sim",P242="NA"))=TRUE,2,IF(COUNTIF(P239:P248,"Sim")+COUNTIF(P239:P248,"NA")&gt;=3,1,0))))))</f>
        <v/>
      </c>
      <c r="R237" s="161"/>
      <c r="S237" s="162"/>
      <c r="T237" s="39">
        <f>IF(Q237="",IF(O237="",L237,O237),Q237)</f>
        <v>3</v>
      </c>
      <c r="U237" s="12"/>
      <c r="V237" s="12"/>
      <c r="W237" s="12"/>
    </row>
    <row r="238" spans="1:23" ht="18.75" x14ac:dyDescent="0.25">
      <c r="A238" s="307"/>
      <c r="B238" s="306" t="s">
        <v>751</v>
      </c>
      <c r="C238" s="13"/>
      <c r="D238" s="644" t="s">
        <v>1198</v>
      </c>
      <c r="E238" s="546"/>
      <c r="F238" s="75"/>
      <c r="G238" s="46"/>
      <c r="H238" s="542"/>
      <c r="I238" s="540"/>
      <c r="J238" s="224"/>
      <c r="K238" s="56"/>
      <c r="L238" s="369"/>
      <c r="M238" s="224"/>
      <c r="N238" s="157"/>
      <c r="O238" s="369"/>
      <c r="P238" s="262"/>
      <c r="Q238" s="46"/>
      <c r="R238" s="159"/>
      <c r="S238" s="160"/>
      <c r="T238" s="238"/>
      <c r="U238" s="12"/>
      <c r="V238" s="12"/>
      <c r="W238" s="12"/>
    </row>
    <row r="239" spans="1:23" ht="60" x14ac:dyDescent="0.25">
      <c r="A239" s="307" t="s">
        <v>190</v>
      </c>
      <c r="B239" s="8" t="s">
        <v>739</v>
      </c>
      <c r="C239" s="675" t="s">
        <v>752</v>
      </c>
      <c r="D239" s="661"/>
      <c r="E239" s="537" t="s">
        <v>1889</v>
      </c>
      <c r="F239" s="538" t="s">
        <v>1469</v>
      </c>
      <c r="G239" s="46"/>
      <c r="H239" s="526" t="s">
        <v>2208</v>
      </c>
      <c r="I239" s="495" t="s">
        <v>2209</v>
      </c>
      <c r="J239" s="621" t="s">
        <v>1469</v>
      </c>
      <c r="K239" s="56"/>
      <c r="L239" s="369"/>
      <c r="M239" s="220" t="s">
        <v>1469</v>
      </c>
      <c r="N239" s="157"/>
      <c r="O239" s="369"/>
      <c r="P239" s="258"/>
      <c r="Q239" s="46"/>
      <c r="R239" s="159"/>
      <c r="S239" s="160"/>
      <c r="T239" s="235"/>
      <c r="U239" s="12"/>
      <c r="V239" s="12"/>
      <c r="W239" s="12"/>
    </row>
    <row r="240" spans="1:23" ht="60" x14ac:dyDescent="0.25">
      <c r="A240" s="307" t="s">
        <v>191</v>
      </c>
      <c r="B240" s="8" t="s">
        <v>753</v>
      </c>
      <c r="C240" s="676"/>
      <c r="D240" s="661"/>
      <c r="E240" s="537" t="s">
        <v>1889</v>
      </c>
      <c r="F240" s="538" t="s">
        <v>1469</v>
      </c>
      <c r="G240" s="46"/>
      <c r="H240" s="526" t="s">
        <v>2210</v>
      </c>
      <c r="I240" s="495" t="s">
        <v>2211</v>
      </c>
      <c r="J240" s="621" t="s">
        <v>1469</v>
      </c>
      <c r="K240" s="56"/>
      <c r="L240" s="369"/>
      <c r="M240" s="220" t="s">
        <v>1469</v>
      </c>
      <c r="N240" s="157"/>
      <c r="O240" s="369"/>
      <c r="P240" s="258"/>
      <c r="Q240" s="46"/>
      <c r="R240" s="159"/>
      <c r="S240" s="160"/>
      <c r="T240" s="235"/>
      <c r="U240" s="12"/>
      <c r="V240" s="12"/>
      <c r="W240" s="12"/>
    </row>
    <row r="241" spans="1:23" ht="60" x14ac:dyDescent="0.25">
      <c r="A241" s="307" t="s">
        <v>192</v>
      </c>
      <c r="B241" s="8" t="s">
        <v>754</v>
      </c>
      <c r="C241" s="676"/>
      <c r="D241" s="661"/>
      <c r="E241" s="537" t="s">
        <v>1889</v>
      </c>
      <c r="F241" s="538" t="s">
        <v>1469</v>
      </c>
      <c r="G241" s="46"/>
      <c r="H241" s="526" t="s">
        <v>2212</v>
      </c>
      <c r="I241" s="495" t="s">
        <v>2213</v>
      </c>
      <c r="J241" s="621" t="s">
        <v>1469</v>
      </c>
      <c r="K241" s="56"/>
      <c r="L241" s="369"/>
      <c r="M241" s="220" t="s">
        <v>1469</v>
      </c>
      <c r="N241" s="157"/>
      <c r="O241" s="369"/>
      <c r="P241" s="258"/>
      <c r="Q241" s="46"/>
      <c r="R241" s="159"/>
      <c r="S241" s="160"/>
      <c r="T241" s="235"/>
      <c r="U241" s="12"/>
      <c r="V241" s="12"/>
      <c r="W241" s="12"/>
    </row>
    <row r="242" spans="1:23" ht="60" x14ac:dyDescent="0.25">
      <c r="A242" s="307" t="s">
        <v>193</v>
      </c>
      <c r="B242" s="8" t="s">
        <v>755</v>
      </c>
      <c r="C242" s="676"/>
      <c r="D242" s="661"/>
      <c r="E242" s="537" t="s">
        <v>1889</v>
      </c>
      <c r="F242" s="538" t="s">
        <v>1469</v>
      </c>
      <c r="G242" s="46"/>
      <c r="H242" s="526" t="s">
        <v>2214</v>
      </c>
      <c r="I242" s="495" t="s">
        <v>2215</v>
      </c>
      <c r="J242" s="621" t="s">
        <v>1469</v>
      </c>
      <c r="K242" s="56"/>
      <c r="L242" s="369"/>
      <c r="M242" s="220" t="s">
        <v>1469</v>
      </c>
      <c r="N242" s="157"/>
      <c r="O242" s="369"/>
      <c r="P242" s="258"/>
      <c r="Q242" s="46"/>
      <c r="R242" s="159"/>
      <c r="S242" s="160"/>
      <c r="T242" s="235"/>
      <c r="U242" s="12"/>
      <c r="V242" s="12"/>
      <c r="W242" s="12"/>
    </row>
    <row r="243" spans="1:23" ht="60" x14ac:dyDescent="0.25">
      <c r="A243" s="307" t="s">
        <v>194</v>
      </c>
      <c r="B243" s="8" t="s">
        <v>747</v>
      </c>
      <c r="C243" s="676"/>
      <c r="D243" s="661"/>
      <c r="E243" s="537" t="s">
        <v>1889</v>
      </c>
      <c r="F243" s="538" t="s">
        <v>1469</v>
      </c>
      <c r="G243" s="46"/>
      <c r="H243" s="526" t="s">
        <v>2216</v>
      </c>
      <c r="I243" s="495" t="s">
        <v>2217</v>
      </c>
      <c r="J243" s="621" t="s">
        <v>1469</v>
      </c>
      <c r="K243" s="56"/>
      <c r="L243" s="369"/>
      <c r="M243" s="220" t="s">
        <v>1469</v>
      </c>
      <c r="N243" s="157"/>
      <c r="O243" s="369"/>
      <c r="P243" s="258"/>
      <c r="Q243" s="46"/>
      <c r="R243" s="159"/>
      <c r="S243" s="160"/>
      <c r="T243" s="235"/>
      <c r="U243" s="12"/>
      <c r="V243" s="12"/>
      <c r="W243" s="12"/>
    </row>
    <row r="244" spans="1:23" ht="60" x14ac:dyDescent="0.25">
      <c r="A244" s="307" t="s">
        <v>195</v>
      </c>
      <c r="B244" s="8" t="s">
        <v>756</v>
      </c>
      <c r="C244" s="676"/>
      <c r="D244" s="661"/>
      <c r="E244" s="537" t="s">
        <v>1889</v>
      </c>
      <c r="F244" s="538" t="s">
        <v>1469</v>
      </c>
      <c r="G244" s="46"/>
      <c r="H244" s="526" t="s">
        <v>2218</v>
      </c>
      <c r="I244" s="495" t="s">
        <v>2219</v>
      </c>
      <c r="J244" s="621" t="s">
        <v>1469</v>
      </c>
      <c r="K244" s="56"/>
      <c r="L244" s="369"/>
      <c r="M244" s="220" t="s">
        <v>1469</v>
      </c>
      <c r="N244" s="157"/>
      <c r="O244" s="369"/>
      <c r="P244" s="258"/>
      <c r="Q244" s="46"/>
      <c r="R244" s="159"/>
      <c r="S244" s="160"/>
      <c r="T244" s="235"/>
      <c r="U244" s="12"/>
      <c r="V244" s="12"/>
      <c r="W244" s="12"/>
    </row>
    <row r="245" spans="1:23" ht="60" x14ac:dyDescent="0.25">
      <c r="A245" s="307" t="s">
        <v>196</v>
      </c>
      <c r="B245" s="8" t="s">
        <v>757</v>
      </c>
      <c r="C245" s="676"/>
      <c r="D245" s="661"/>
      <c r="E245" s="537" t="s">
        <v>1889</v>
      </c>
      <c r="F245" s="538" t="s">
        <v>1469</v>
      </c>
      <c r="G245" s="46"/>
      <c r="H245" s="526" t="s">
        <v>2220</v>
      </c>
      <c r="I245" s="495" t="s">
        <v>2221</v>
      </c>
      <c r="J245" s="621" t="s">
        <v>1469</v>
      </c>
      <c r="K245" s="56"/>
      <c r="L245" s="369"/>
      <c r="M245" s="220" t="s">
        <v>1469</v>
      </c>
      <c r="N245" s="157"/>
      <c r="O245" s="369"/>
      <c r="P245" s="258"/>
      <c r="Q245" s="46"/>
      <c r="R245" s="159"/>
      <c r="S245" s="160"/>
      <c r="T245" s="235"/>
      <c r="U245" s="12"/>
      <c r="V245" s="12"/>
      <c r="W245" s="12"/>
    </row>
    <row r="246" spans="1:23" ht="31.5" x14ac:dyDescent="0.25">
      <c r="A246" s="307" t="s">
        <v>197</v>
      </c>
      <c r="B246" s="8" t="s">
        <v>758</v>
      </c>
      <c r="C246" s="676"/>
      <c r="D246" s="661"/>
      <c r="E246" s="537" t="s">
        <v>1889</v>
      </c>
      <c r="F246" s="538" t="s">
        <v>1470</v>
      </c>
      <c r="G246" s="46"/>
      <c r="H246" s="526"/>
      <c r="I246" s="540"/>
      <c r="J246" s="621" t="s">
        <v>1470</v>
      </c>
      <c r="K246" s="56"/>
      <c r="L246" s="369"/>
      <c r="M246" s="220" t="s">
        <v>1470</v>
      </c>
      <c r="N246" s="157"/>
      <c r="O246" s="369"/>
      <c r="P246" s="258"/>
      <c r="Q246" s="46"/>
      <c r="R246" s="159"/>
      <c r="S246" s="160"/>
      <c r="T246" s="235"/>
      <c r="U246" s="12"/>
      <c r="V246" s="12"/>
      <c r="W246" s="12"/>
    </row>
    <row r="247" spans="1:23" ht="78.75" x14ac:dyDescent="0.25">
      <c r="A247" s="307" t="s">
        <v>198</v>
      </c>
      <c r="B247" s="8" t="s">
        <v>759</v>
      </c>
      <c r="C247" s="676"/>
      <c r="D247" s="661"/>
      <c r="E247" s="537" t="s">
        <v>1889</v>
      </c>
      <c r="F247" s="538" t="s">
        <v>1469</v>
      </c>
      <c r="G247" s="46"/>
      <c r="H247" s="526" t="s">
        <v>2210</v>
      </c>
      <c r="I247" s="495" t="s">
        <v>2222</v>
      </c>
      <c r="J247" s="621" t="s">
        <v>1469</v>
      </c>
      <c r="K247" s="56"/>
      <c r="L247" s="369"/>
      <c r="M247" s="220" t="s">
        <v>1469</v>
      </c>
      <c r="N247" s="157"/>
      <c r="O247" s="369"/>
      <c r="P247" s="258"/>
      <c r="Q247" s="46"/>
      <c r="R247" s="159"/>
      <c r="S247" s="160"/>
      <c r="T247" s="235"/>
      <c r="U247" s="12"/>
      <c r="V247" s="12"/>
      <c r="W247" s="12"/>
    </row>
    <row r="248" spans="1:23" ht="60" x14ac:dyDescent="0.25">
      <c r="A248" s="307" t="s">
        <v>199</v>
      </c>
      <c r="B248" s="8" t="s">
        <v>760</v>
      </c>
      <c r="C248" s="677"/>
      <c r="D248" s="662"/>
      <c r="E248" s="537" t="s">
        <v>1889</v>
      </c>
      <c r="F248" s="538" t="s">
        <v>1469</v>
      </c>
      <c r="G248" s="46"/>
      <c r="H248" s="526" t="s">
        <v>2223</v>
      </c>
      <c r="I248" s="495" t="s">
        <v>2224</v>
      </c>
      <c r="J248" s="621" t="s">
        <v>1469</v>
      </c>
      <c r="K248" s="56"/>
      <c r="L248" s="369"/>
      <c r="M248" s="220" t="s">
        <v>1469</v>
      </c>
      <c r="N248" s="157"/>
      <c r="O248" s="369"/>
      <c r="P248" s="258"/>
      <c r="Q248" s="46"/>
      <c r="R248" s="159"/>
      <c r="S248" s="160"/>
      <c r="T248" s="235"/>
      <c r="U248" s="12"/>
      <c r="V248" s="12"/>
      <c r="W248" s="12"/>
    </row>
    <row r="249" spans="1:23" ht="21" x14ac:dyDescent="0.25">
      <c r="A249" s="308" t="s">
        <v>200</v>
      </c>
      <c r="B249" s="650" t="s">
        <v>761</v>
      </c>
      <c r="C249" s="651"/>
      <c r="D249" s="652"/>
      <c r="E249" s="554"/>
      <c r="F249" s="55"/>
      <c r="G249" s="40">
        <f>IF(OR(F249="NA",COUNTIF(F251:F259,"NA")&gt;2)=TRUE,"NA",IF(AND(F251="",F252="",F253="",F254="",F255="",F256="",F257="",F258="",F259="")=TRUE,"",IF(COUNTIF(F251:F259,"sim")+COUNTIF(F251:F259,"NA")=9,4,IF(COUNTIF(F251:F254,"Sim")+COUNTIF(F251:F259,"NA")=4,3,IF(COUNTIF(F251:F259,"sim")+COUNTIF(F251:F259,"NA")&gt;=3,2,IF(COUNTIF(F251:F259,"sim")+COUNTIF(F251:F259,"NA")&gt;=2,1,0))))))</f>
        <v>0</v>
      </c>
      <c r="H249" s="563"/>
      <c r="I249" s="583"/>
      <c r="J249" s="360"/>
      <c r="K249" s="276"/>
      <c r="L249" s="481">
        <f>IF(OR(J249="NA",COUNTIF(J251:J259,"NA")&gt;2)=TRUE,"NA",IF(AND(J251="",J252="",J253="",J254="",J255="",J256="",J257="",J258="",J259="")=TRUE,"",IF(COUNTIF(J251:J259,"sim")+COUNTIF(J251:J259,"NA")=9,4,IF(COUNTIF(J251:J254,"Sim")+COUNTIF(J251:J259,"NA")=4,3,IF(COUNTIF(J251:J259,"sim")+COUNTIF(J251:J259,"NA")&gt;=3,2,IF(COUNTIF(J251:J259,"sim")+COUNTIF(J251:J259,"NA")&gt;=2,1,0))))))</f>
        <v>0</v>
      </c>
      <c r="M249" s="221"/>
      <c r="N249" s="165"/>
      <c r="O249" s="481">
        <f>IF(OR(M249="NA",COUNTIF(M251:M259,"NA")&gt;2)=TRUE,"NA",IF(AND(M251="",M252="",M253="",M254="",M255="",M256="",M257="",M258="",M259="")=TRUE,"",IF(COUNTIF(M251:M259,"sim")+COUNTIF(M251:M259,"NA")=9,4,IF(COUNTIF(M251:M254,"Sim")+COUNTIF(M251:M259,"NA")=4,3,IF(COUNTIF(M251:M259,"sim")+COUNTIF(M251:M259,"NA")&gt;=3,2,IF(COUNTIF(M251:M259,"sim")+COUNTIF(M251:M259,"NA")&gt;=2,1,0))))))</f>
        <v>0</v>
      </c>
      <c r="P249" s="259"/>
      <c r="Q249" s="40" t="str">
        <f>IF(OR(P249="NA",COUNTIF(P251:P259,"NA")&gt;2)=TRUE,"NA",IF(AND(P251="",P252="",P253="",P254="",P255="",P256="",P257="",P258="",P259="")=TRUE,"",IF(COUNTIF(P251:P259,"sim")+COUNTIF(P251:P259,"NA")=9,4,IF(COUNTIF(P251:P254,"Sim")+COUNTIF(P251:P259,"NA")=4,3,IF(COUNTIF(P251:P259,"sim")+COUNTIF(P251:P259,"NA")&gt;=3,2,IF(COUNTIF(P251:P259,"sim")+COUNTIF(P251:P259,"NA")&gt;=2,1,0))))))</f>
        <v/>
      </c>
      <c r="R249" s="161"/>
      <c r="S249" s="162"/>
      <c r="T249" s="39">
        <f>IF(Q249="",IF(O249="",L249,O249),Q249)</f>
        <v>0</v>
      </c>
      <c r="U249" s="12"/>
      <c r="V249" s="12"/>
      <c r="W249" s="12"/>
    </row>
    <row r="250" spans="1:23" ht="18.75" x14ac:dyDescent="0.25">
      <c r="A250" s="307"/>
      <c r="B250" s="306" t="s">
        <v>762</v>
      </c>
      <c r="C250" s="13"/>
      <c r="D250" s="644" t="s">
        <v>1199</v>
      </c>
      <c r="E250" s="546"/>
      <c r="F250" s="75"/>
      <c r="G250" s="46"/>
      <c r="H250" s="542"/>
      <c r="I250" s="582"/>
      <c r="J250" s="224"/>
      <c r="K250" s="56"/>
      <c r="L250" s="369"/>
      <c r="M250" s="224"/>
      <c r="N250" s="157"/>
      <c r="O250" s="369"/>
      <c r="P250" s="262"/>
      <c r="Q250" s="46"/>
      <c r="R250" s="159"/>
      <c r="S250" s="160"/>
      <c r="T250" s="238"/>
      <c r="U250" s="12"/>
      <c r="V250" s="12"/>
      <c r="W250" s="12"/>
    </row>
    <row r="251" spans="1:23" ht="78.75" x14ac:dyDescent="0.25">
      <c r="A251" s="307" t="s">
        <v>201</v>
      </c>
      <c r="B251" s="8" t="s">
        <v>763</v>
      </c>
      <c r="C251" s="675" t="s">
        <v>752</v>
      </c>
      <c r="D251" s="661"/>
      <c r="E251" s="537" t="s">
        <v>1876</v>
      </c>
      <c r="F251" s="538" t="s">
        <v>1470</v>
      </c>
      <c r="G251" s="46"/>
      <c r="H251" s="537"/>
      <c r="I251" s="612" t="s">
        <v>1954</v>
      </c>
      <c r="J251" s="621" t="s">
        <v>1470</v>
      </c>
      <c r="K251" s="56"/>
      <c r="L251" s="369"/>
      <c r="M251" s="220" t="s">
        <v>1470</v>
      </c>
      <c r="N251" s="157"/>
      <c r="O251" s="369"/>
      <c r="P251" s="258"/>
      <c r="Q251" s="46"/>
      <c r="R251" s="159"/>
      <c r="S251" s="160"/>
      <c r="T251" s="235"/>
      <c r="U251" s="12"/>
      <c r="V251" s="12"/>
      <c r="W251" s="12"/>
    </row>
    <row r="252" spans="1:23" ht="63" x14ac:dyDescent="0.25">
      <c r="A252" s="307" t="s">
        <v>202</v>
      </c>
      <c r="B252" s="8" t="s">
        <v>764</v>
      </c>
      <c r="C252" s="676"/>
      <c r="D252" s="661"/>
      <c r="E252" s="537" t="s">
        <v>1876</v>
      </c>
      <c r="F252" s="538" t="s">
        <v>1470</v>
      </c>
      <c r="G252" s="46"/>
      <c r="H252" s="542"/>
      <c r="I252" s="582"/>
      <c r="J252" s="621" t="s">
        <v>1470</v>
      </c>
      <c r="K252" s="56"/>
      <c r="L252" s="369"/>
      <c r="M252" s="220" t="s">
        <v>1470</v>
      </c>
      <c r="N252" s="157"/>
      <c r="O252" s="369"/>
      <c r="P252" s="258"/>
      <c r="Q252" s="46"/>
      <c r="R252" s="159"/>
      <c r="S252" s="160"/>
      <c r="T252" s="235"/>
      <c r="U252" s="12"/>
      <c r="V252" s="12"/>
      <c r="W252" s="12"/>
    </row>
    <row r="253" spans="1:23" ht="47.25" x14ac:dyDescent="0.25">
      <c r="A253" s="307" t="s">
        <v>203</v>
      </c>
      <c r="B253" s="8" t="s">
        <v>765</v>
      </c>
      <c r="C253" s="676"/>
      <c r="D253" s="661"/>
      <c r="E253" s="537" t="s">
        <v>1876</v>
      </c>
      <c r="F253" s="538" t="s">
        <v>1470</v>
      </c>
      <c r="G253" s="46"/>
      <c r="H253" s="542"/>
      <c r="I253" s="582"/>
      <c r="J253" s="621" t="s">
        <v>1470</v>
      </c>
      <c r="K253" s="56"/>
      <c r="L253" s="369"/>
      <c r="M253" s="220" t="s">
        <v>1470</v>
      </c>
      <c r="N253" s="157"/>
      <c r="O253" s="369"/>
      <c r="P253" s="258"/>
      <c r="Q253" s="46"/>
      <c r="R253" s="159"/>
      <c r="S253" s="160"/>
      <c r="T253" s="235"/>
      <c r="U253" s="12"/>
      <c r="V253" s="12"/>
      <c r="W253" s="12"/>
    </row>
    <row r="254" spans="1:23" ht="31.5" x14ac:dyDescent="0.25">
      <c r="A254" s="307" t="s">
        <v>204</v>
      </c>
      <c r="B254" s="8" t="s">
        <v>766</v>
      </c>
      <c r="C254" s="676"/>
      <c r="D254" s="661"/>
      <c r="E254" s="537" t="s">
        <v>1876</v>
      </c>
      <c r="F254" s="538" t="s">
        <v>1470</v>
      </c>
      <c r="G254" s="46"/>
      <c r="H254" s="542"/>
      <c r="I254" s="582"/>
      <c r="J254" s="621" t="s">
        <v>1470</v>
      </c>
      <c r="K254" s="56"/>
      <c r="L254" s="369"/>
      <c r="M254" s="220" t="s">
        <v>1470</v>
      </c>
      <c r="N254" s="157"/>
      <c r="O254" s="369"/>
      <c r="P254" s="258"/>
      <c r="Q254" s="46"/>
      <c r="R254" s="159"/>
      <c r="S254" s="160"/>
      <c r="T254" s="235"/>
      <c r="U254" s="12"/>
      <c r="V254" s="12"/>
      <c r="W254" s="12"/>
    </row>
    <row r="255" spans="1:23" ht="47.25" x14ac:dyDescent="0.25">
      <c r="A255" s="307" t="s">
        <v>205</v>
      </c>
      <c r="B255" s="8" t="s">
        <v>741</v>
      </c>
      <c r="C255" s="676"/>
      <c r="D255" s="661"/>
      <c r="E255" s="537" t="s">
        <v>1876</v>
      </c>
      <c r="F255" s="538" t="s">
        <v>1470</v>
      </c>
      <c r="G255" s="46"/>
      <c r="H255" s="542"/>
      <c r="I255" s="582"/>
      <c r="J255" s="621" t="s">
        <v>1470</v>
      </c>
      <c r="K255" s="56"/>
      <c r="L255" s="369"/>
      <c r="M255" s="220" t="s">
        <v>1470</v>
      </c>
      <c r="N255" s="157"/>
      <c r="O255" s="369"/>
      <c r="P255" s="258"/>
      <c r="Q255" s="46"/>
      <c r="R255" s="159"/>
      <c r="S255" s="160"/>
      <c r="T255" s="235"/>
      <c r="U255" s="12"/>
      <c r="V255" s="12"/>
      <c r="W255" s="12"/>
    </row>
    <row r="256" spans="1:23" ht="31.5" x14ac:dyDescent="0.25">
      <c r="A256" s="307" t="s">
        <v>206</v>
      </c>
      <c r="B256" s="8" t="s">
        <v>767</v>
      </c>
      <c r="C256" s="676"/>
      <c r="D256" s="661"/>
      <c r="E256" s="537" t="s">
        <v>1876</v>
      </c>
      <c r="F256" s="538" t="s">
        <v>1470</v>
      </c>
      <c r="G256" s="46"/>
      <c r="H256" s="542"/>
      <c r="I256" s="582"/>
      <c r="J256" s="621" t="s">
        <v>1470</v>
      </c>
      <c r="K256" s="56"/>
      <c r="L256" s="369"/>
      <c r="M256" s="220" t="s">
        <v>1470</v>
      </c>
      <c r="N256" s="157"/>
      <c r="O256" s="369"/>
      <c r="P256" s="258"/>
      <c r="Q256" s="46"/>
      <c r="R256" s="159"/>
      <c r="S256" s="160"/>
      <c r="T256" s="235"/>
      <c r="U256" s="12"/>
      <c r="V256" s="12"/>
      <c r="W256" s="12"/>
    </row>
    <row r="257" spans="1:23" ht="31.5" x14ac:dyDescent="0.25">
      <c r="A257" s="307" t="s">
        <v>207</v>
      </c>
      <c r="B257" s="8" t="s">
        <v>768</v>
      </c>
      <c r="C257" s="676"/>
      <c r="D257" s="661"/>
      <c r="E257" s="537" t="s">
        <v>1876</v>
      </c>
      <c r="F257" s="538" t="s">
        <v>1470</v>
      </c>
      <c r="G257" s="46"/>
      <c r="H257" s="542"/>
      <c r="I257" s="582"/>
      <c r="J257" s="621" t="s">
        <v>1470</v>
      </c>
      <c r="K257" s="56"/>
      <c r="L257" s="369"/>
      <c r="M257" s="220" t="s">
        <v>1470</v>
      </c>
      <c r="N257" s="157"/>
      <c r="O257" s="369"/>
      <c r="P257" s="258"/>
      <c r="Q257" s="46"/>
      <c r="R257" s="159"/>
      <c r="S257" s="160"/>
      <c r="T257" s="235"/>
      <c r="U257" s="12"/>
      <c r="V257" s="12"/>
      <c r="W257" s="12"/>
    </row>
    <row r="258" spans="1:23" ht="47.25" x14ac:dyDescent="0.25">
      <c r="A258" s="307" t="s">
        <v>208</v>
      </c>
      <c r="B258" s="8" t="s">
        <v>769</v>
      </c>
      <c r="C258" s="676"/>
      <c r="D258" s="661"/>
      <c r="E258" s="537" t="s">
        <v>1876</v>
      </c>
      <c r="F258" s="538" t="s">
        <v>1470</v>
      </c>
      <c r="G258" s="46"/>
      <c r="H258" s="542"/>
      <c r="I258" s="582"/>
      <c r="J258" s="621" t="s">
        <v>1470</v>
      </c>
      <c r="K258" s="56"/>
      <c r="L258" s="369"/>
      <c r="M258" s="220" t="s">
        <v>1470</v>
      </c>
      <c r="N258" s="157"/>
      <c r="O258" s="369"/>
      <c r="P258" s="258"/>
      <c r="Q258" s="46"/>
      <c r="R258" s="159"/>
      <c r="S258" s="160"/>
      <c r="T258" s="235"/>
      <c r="U258" s="12"/>
      <c r="V258" s="12"/>
      <c r="W258" s="12"/>
    </row>
    <row r="259" spans="1:23" ht="47.25" x14ac:dyDescent="0.25">
      <c r="A259" s="307" t="s">
        <v>209</v>
      </c>
      <c r="B259" s="8" t="s">
        <v>770</v>
      </c>
      <c r="C259" s="677"/>
      <c r="D259" s="662"/>
      <c r="E259" s="537" t="s">
        <v>1876</v>
      </c>
      <c r="F259" s="538" t="s">
        <v>1470</v>
      </c>
      <c r="G259" s="46"/>
      <c r="H259" s="542"/>
      <c r="I259" s="582"/>
      <c r="J259" s="621" t="s">
        <v>1470</v>
      </c>
      <c r="K259" s="56"/>
      <c r="L259" s="369"/>
      <c r="M259" s="220" t="s">
        <v>1470</v>
      </c>
      <c r="N259" s="157"/>
      <c r="O259" s="369"/>
      <c r="P259" s="258"/>
      <c r="Q259" s="46"/>
      <c r="R259" s="159"/>
      <c r="S259" s="160"/>
      <c r="T259" s="235"/>
      <c r="U259" s="12"/>
      <c r="V259" s="12"/>
      <c r="W259" s="12"/>
    </row>
    <row r="260" spans="1:23" s="44" customFormat="1" ht="21" x14ac:dyDescent="0.35">
      <c r="A260" s="302" t="s">
        <v>210</v>
      </c>
      <c r="B260" s="658" t="s">
        <v>771</v>
      </c>
      <c r="C260" s="659"/>
      <c r="D260" s="660"/>
      <c r="E260" s="291"/>
      <c r="F260" s="72"/>
      <c r="G260" s="213">
        <f>IFERROR(IF(F260="NA","NÃO AVALIADO",IF(AND(G262="NA",G271="NA")=TRUE,"NÃO AVALIADO",IF(AND(G262="",G271="")=TRUE,"",IF(AVERAGE(G262,G271)-INT(AVERAGE(G262,G271))&lt;=0.5,INT(AVERAGE(G262,G271)),INT(AVERAGE(G262,G271))+1)))),"")</f>
        <v>1</v>
      </c>
      <c r="H260" s="65"/>
      <c r="I260" s="256"/>
      <c r="J260" s="219"/>
      <c r="K260" s="65"/>
      <c r="L260" s="482">
        <f>IFERROR(IF(J260="NA","NÃO AVALIADO",IF(AND(L262="NA",L271="NA")=TRUE,"NÃO AVALIADO",IF(AND(L262="",L271="")=TRUE,"",IF(AVERAGE(L262,L271)-INT(AVERAGE(L262,L271))&lt;=0.5,INT(AVERAGE(L262,L271)),INT(AVERAGE(L262,L271))+1)))),"")</f>
        <v>1</v>
      </c>
      <c r="M260" s="282"/>
      <c r="N260" s="62"/>
      <c r="O260" s="482">
        <f>IFERROR(IF(M260="NA","NÃO AVALIADO",IF(AND(O262="NA",O271="NA")=TRUE,"NÃO AVALIADO",IF(AND(O262="",O271="")=TRUE,"",IF(AVERAGE(O262,O271)-INT(AVERAGE(O262,O271))&lt;=0.5,INT(AVERAGE(O262,O271)),INT(AVERAGE(O262,O271))+1)))),"")</f>
        <v>1</v>
      </c>
      <c r="P260" s="149"/>
      <c r="Q260" s="213" t="str">
        <f>IFERROR(IF(P260="NA","NÃO AVALIADO",IF(AND(Q262="NA",Q271="NA")=TRUE,"NÃO AVALIADO",IF(AND(Q262="",Q271="")=TRUE,"",IF(AVERAGE(Q262,Q271)-INT(AVERAGE(Q262,Q271))&lt;=0.5,INT(AVERAGE(Q262,Q271)),INT(AVERAGE(Q262,Q271))+1)))),"")</f>
        <v/>
      </c>
      <c r="R260" s="72"/>
      <c r="S260" s="151"/>
      <c r="T260" s="232">
        <f>IF(Q260="",IF(O260="",L260,O260),Q260)</f>
        <v>1</v>
      </c>
      <c r="U260" s="45"/>
      <c r="V260" s="45"/>
      <c r="W260" s="45"/>
    </row>
    <row r="261" spans="1:23" ht="21" x14ac:dyDescent="0.25">
      <c r="A261" s="303" t="s">
        <v>3</v>
      </c>
      <c r="B261" s="664" t="s">
        <v>564</v>
      </c>
      <c r="C261" s="651"/>
      <c r="D261" s="652"/>
      <c r="E261" s="286"/>
      <c r="F261" s="64"/>
      <c r="G261" s="41"/>
      <c r="H261" s="53"/>
      <c r="I261" s="244"/>
      <c r="J261" s="220"/>
      <c r="K261" s="53"/>
      <c r="L261" s="368"/>
      <c r="M261" s="225"/>
      <c r="N261" s="157"/>
      <c r="O261" s="368"/>
      <c r="P261" s="263"/>
      <c r="Q261" s="41"/>
      <c r="R261" s="157"/>
      <c r="S261" s="158"/>
      <c r="T261" s="233"/>
      <c r="U261" s="12"/>
      <c r="V261" s="12"/>
      <c r="W261" s="12"/>
    </row>
    <row r="262" spans="1:23" ht="21" x14ac:dyDescent="0.25">
      <c r="A262" s="304" t="s">
        <v>211</v>
      </c>
      <c r="B262" s="663" t="s">
        <v>772</v>
      </c>
      <c r="C262" s="651"/>
      <c r="D262" s="652"/>
      <c r="E262" s="292"/>
      <c r="F262" s="55"/>
      <c r="G262" s="40">
        <f>IF(OR(F262="NA",COUNTIF(F264:F270,"NA")&gt;2)=TRUE,"NA",IF(AND(F264="",F265="",F267="",F268="",F269="",F270="")=TRUE,"",IF(COUNTIF(F264:F270,"sim")+COUNTIF(F264:F270,"NA")=6,4,IF(COUNTIF(F264:F268,"Sim")+COUNTIF(F264:F270,"NA")=4,3,IF(COUNTIF(F264:F270,"sim")+COUNTIF(F264:F270,"NA")&gt;=3,2,IF(COUNTIF(F264:F270,"sim")+COUNTIF(F264:F270,"NA")&gt;=2,1,0))))))</f>
        <v>2</v>
      </c>
      <c r="H262" s="63"/>
      <c r="I262" s="250"/>
      <c r="J262" s="360"/>
      <c r="K262" s="278"/>
      <c r="L262" s="481">
        <f>IF(OR(J262="NA",COUNTIF(J264:J270,"NA")&gt;2)=TRUE,"NA",IF(AND(J264="",J265="",J267="",J268="",J269="",J270="")=TRUE,"",IF(COUNTIF(J264:J270,"sim")+COUNTIF(J264:J270,"NA")=6,4,IF(COUNTIF(J264:J268,"Sim")+COUNTIF(J264:J270,"NA")=4,3,IF(COUNTIF(J264:J270,"sim")+COUNTIF(J264:J270,"NA")&gt;=3,2,IF(COUNTIF(J264:J270,"sim")+COUNTIF(J264:J270,"NA")&gt;=2,1,0))))))</f>
        <v>2</v>
      </c>
      <c r="M262" s="221"/>
      <c r="N262" s="165"/>
      <c r="O262" s="481">
        <f>IF(OR(M262="NA",COUNTIF(M264:M270,"NA")&gt;2)=TRUE,"NA",IF(AND(M264="",M265="",M267="",M268="",M269="",M270="")=TRUE,"",IF(COUNTIF(M264:M270,"sim")+COUNTIF(M264:M270,"NA")=6,4,IF(COUNTIF(M264:M268,"Sim")+COUNTIF(M264:M270,"NA")=4,3,IF(COUNTIF(M264:M270,"sim")+COUNTIF(M264:M270,"NA")&gt;=3,2,IF(COUNTIF(M264:M270,"sim")+COUNTIF(M264:M270,"NA")&gt;=2,1,0))))))</f>
        <v>2</v>
      </c>
      <c r="P262" s="259"/>
      <c r="Q262" s="40" t="str">
        <f>IF(OR(P262="NA",COUNTIF(P264:P270,"NA")&gt;2)=TRUE,"NA",IF(AND(P264="",P265="",P267="",P268="",P269="",P270="")=TRUE,"",IF(COUNTIF(P264:P270,"sim")+COUNTIF(P264:P270,"NA")=6,4,IF(COUNTIF(P264:P268,"Sim")+COUNTIF(P264:P270,"NA")=4,3,IF(COUNTIF(P264:P270,"sim")+COUNTIF(P264:P270,"NA")&gt;=3,2,IF(COUNTIF(P264:P270,"sim")+COUNTIF(P264:P270,"NA")&gt;=2,1,0))))))</f>
        <v/>
      </c>
      <c r="R262" s="165"/>
      <c r="S262" s="166"/>
      <c r="T262" s="39">
        <f>IF(Q262="",IF(O262="",L262,O262),Q262)</f>
        <v>2</v>
      </c>
      <c r="U262" s="12"/>
      <c r="V262" s="12"/>
      <c r="W262" s="12"/>
    </row>
    <row r="263" spans="1:23" ht="18.75" x14ac:dyDescent="0.25">
      <c r="A263" s="305"/>
      <c r="B263" s="306" t="s">
        <v>1162</v>
      </c>
      <c r="C263" s="13"/>
      <c r="D263" s="644" t="s">
        <v>1199</v>
      </c>
      <c r="E263" s="286"/>
      <c r="F263" s="75"/>
      <c r="G263" s="41"/>
      <c r="H263" s="53"/>
      <c r="I263" s="244"/>
      <c r="J263" s="224"/>
      <c r="K263" s="53"/>
      <c r="L263" s="368"/>
      <c r="M263" s="224"/>
      <c r="N263" s="157"/>
      <c r="O263" s="368"/>
      <c r="P263" s="262"/>
      <c r="Q263" s="41"/>
      <c r="R263" s="157"/>
      <c r="S263" s="158"/>
      <c r="T263" s="238"/>
      <c r="U263" s="12"/>
      <c r="V263" s="12"/>
      <c r="W263" s="12"/>
    </row>
    <row r="264" spans="1:23" ht="60" x14ac:dyDescent="0.25">
      <c r="A264" s="305" t="s">
        <v>212</v>
      </c>
      <c r="B264" s="8" t="s">
        <v>773</v>
      </c>
      <c r="C264" s="675" t="s">
        <v>774</v>
      </c>
      <c r="D264" s="661"/>
      <c r="E264" s="537" t="s">
        <v>1876</v>
      </c>
      <c r="F264" s="538" t="s">
        <v>1469</v>
      </c>
      <c r="G264" s="41"/>
      <c r="H264" s="539" t="s">
        <v>1877</v>
      </c>
      <c r="I264" s="495" t="s">
        <v>1878</v>
      </c>
      <c r="J264" s="621" t="s">
        <v>1469</v>
      </c>
      <c r="K264" s="53"/>
      <c r="L264" s="368"/>
      <c r="M264" s="220" t="s">
        <v>1469</v>
      </c>
      <c r="N264" s="157"/>
      <c r="O264" s="368"/>
      <c r="P264" s="258"/>
      <c r="Q264" s="41"/>
      <c r="R264" s="157"/>
      <c r="S264" s="158"/>
      <c r="T264" s="233"/>
      <c r="U264" s="12"/>
      <c r="V264" s="12"/>
      <c r="W264" s="12"/>
    </row>
    <row r="265" spans="1:23" ht="78.75" x14ac:dyDescent="0.25">
      <c r="A265" s="305" t="s">
        <v>213</v>
      </c>
      <c r="B265" s="8" t="s">
        <v>775</v>
      </c>
      <c r="C265" s="677"/>
      <c r="D265" s="661"/>
      <c r="E265" s="537" t="s">
        <v>1876</v>
      </c>
      <c r="F265" s="538" t="s">
        <v>1469</v>
      </c>
      <c r="G265" s="41"/>
      <c r="H265" s="539" t="s">
        <v>1879</v>
      </c>
      <c r="I265" s="495" t="s">
        <v>1880</v>
      </c>
      <c r="J265" s="621" t="s">
        <v>1469</v>
      </c>
      <c r="K265" s="53"/>
      <c r="L265" s="368"/>
      <c r="M265" s="220" t="s">
        <v>1469</v>
      </c>
      <c r="N265" s="157"/>
      <c r="O265" s="368"/>
      <c r="P265" s="258"/>
      <c r="Q265" s="41"/>
      <c r="R265" s="157"/>
      <c r="S265" s="158"/>
      <c r="T265" s="233"/>
      <c r="U265" s="12"/>
      <c r="V265" s="12"/>
      <c r="W265" s="12"/>
    </row>
    <row r="266" spans="1:23" ht="18.75" x14ac:dyDescent="0.25">
      <c r="A266" s="314"/>
      <c r="B266" s="8" t="s">
        <v>776</v>
      </c>
      <c r="C266" s="13"/>
      <c r="D266" s="661"/>
      <c r="E266" s="537"/>
      <c r="F266" s="75"/>
      <c r="G266" s="41"/>
      <c r="H266" s="526"/>
      <c r="I266" s="540"/>
      <c r="J266" s="224"/>
      <c r="K266" s="53"/>
      <c r="L266" s="368"/>
      <c r="M266" s="224"/>
      <c r="N266" s="157"/>
      <c r="O266" s="368"/>
      <c r="P266" s="262"/>
      <c r="Q266" s="41"/>
      <c r="R266" s="157"/>
      <c r="S266" s="158"/>
      <c r="T266" s="238"/>
      <c r="U266" s="12"/>
      <c r="V266" s="12"/>
      <c r="W266" s="12"/>
    </row>
    <row r="267" spans="1:23" ht="63" x14ac:dyDescent="0.25">
      <c r="A267" s="305" t="s">
        <v>214</v>
      </c>
      <c r="B267" s="8" t="s">
        <v>777</v>
      </c>
      <c r="C267" s="675" t="s">
        <v>778</v>
      </c>
      <c r="D267" s="661"/>
      <c r="E267" s="537" t="s">
        <v>1876</v>
      </c>
      <c r="F267" s="538" t="s">
        <v>1470</v>
      </c>
      <c r="G267" s="41"/>
      <c r="H267" s="526"/>
      <c r="I267" s="540"/>
      <c r="J267" s="621" t="s">
        <v>1470</v>
      </c>
      <c r="K267" s="53"/>
      <c r="L267" s="368"/>
      <c r="M267" s="220" t="s">
        <v>1470</v>
      </c>
      <c r="N267" s="157"/>
      <c r="O267" s="368"/>
      <c r="P267" s="258"/>
      <c r="Q267" s="41"/>
      <c r="R267" s="157"/>
      <c r="S267" s="158"/>
      <c r="T267" s="233"/>
      <c r="U267" s="12"/>
      <c r="V267" s="12"/>
      <c r="W267" s="12"/>
    </row>
    <row r="268" spans="1:23" ht="63" x14ac:dyDescent="0.25">
      <c r="A268" s="305" t="s">
        <v>215</v>
      </c>
      <c r="B268" s="8" t="s">
        <v>779</v>
      </c>
      <c r="C268" s="676"/>
      <c r="D268" s="661"/>
      <c r="E268" s="537" t="s">
        <v>1876</v>
      </c>
      <c r="F268" s="538" t="s">
        <v>1469</v>
      </c>
      <c r="G268" s="41"/>
      <c r="H268" s="526" t="s">
        <v>1881</v>
      </c>
      <c r="I268" s="541" t="s">
        <v>1882</v>
      </c>
      <c r="J268" s="621" t="s">
        <v>1469</v>
      </c>
      <c r="K268" s="53"/>
      <c r="L268" s="368"/>
      <c r="M268" s="220" t="s">
        <v>1469</v>
      </c>
      <c r="N268" s="157"/>
      <c r="O268" s="368"/>
      <c r="P268" s="258"/>
      <c r="Q268" s="41"/>
      <c r="R268" s="157"/>
      <c r="S268" s="158"/>
      <c r="T268" s="233"/>
      <c r="U268" s="12"/>
      <c r="V268" s="12"/>
      <c r="W268" s="12"/>
    </row>
    <row r="269" spans="1:23" ht="63" x14ac:dyDescent="0.25">
      <c r="A269" s="305" t="s">
        <v>216</v>
      </c>
      <c r="B269" s="8" t="s">
        <v>780</v>
      </c>
      <c r="C269" s="676"/>
      <c r="D269" s="661"/>
      <c r="E269" s="537" t="s">
        <v>1876</v>
      </c>
      <c r="F269" s="538" t="s">
        <v>1470</v>
      </c>
      <c r="G269" s="41"/>
      <c r="H269" s="526"/>
      <c r="I269" s="540"/>
      <c r="J269" s="621" t="s">
        <v>1470</v>
      </c>
      <c r="K269" s="53"/>
      <c r="L269" s="368"/>
      <c r="M269" s="220" t="s">
        <v>1470</v>
      </c>
      <c r="N269" s="157"/>
      <c r="O269" s="368"/>
      <c r="P269" s="258"/>
      <c r="Q269" s="41"/>
      <c r="R269" s="157"/>
      <c r="S269" s="158"/>
      <c r="T269" s="233"/>
      <c r="U269" s="12"/>
      <c r="V269" s="12"/>
      <c r="W269" s="12"/>
    </row>
    <row r="270" spans="1:23" ht="31.5" x14ac:dyDescent="0.25">
      <c r="A270" s="305" t="s">
        <v>217</v>
      </c>
      <c r="B270" s="8" t="s">
        <v>781</v>
      </c>
      <c r="C270" s="677"/>
      <c r="D270" s="662"/>
      <c r="E270" s="537" t="s">
        <v>1876</v>
      </c>
      <c r="F270" s="538" t="s">
        <v>1470</v>
      </c>
      <c r="G270" s="41"/>
      <c r="H270" s="526"/>
      <c r="I270" s="540"/>
      <c r="J270" s="621" t="s">
        <v>1470</v>
      </c>
      <c r="K270" s="53"/>
      <c r="L270" s="368"/>
      <c r="M270" s="220" t="s">
        <v>1470</v>
      </c>
      <c r="N270" s="157"/>
      <c r="O270" s="368"/>
      <c r="P270" s="258"/>
      <c r="Q270" s="41"/>
      <c r="R270" s="157"/>
      <c r="S270" s="158"/>
      <c r="T270" s="233"/>
      <c r="U270" s="12"/>
      <c r="V270" s="12"/>
      <c r="W270" s="12"/>
    </row>
    <row r="271" spans="1:23" ht="21" x14ac:dyDescent="0.25">
      <c r="A271" s="308" t="s">
        <v>218</v>
      </c>
      <c r="B271" s="650" t="s">
        <v>782</v>
      </c>
      <c r="C271" s="651"/>
      <c r="D271" s="652"/>
      <c r="E271" s="288"/>
      <c r="F271" s="55"/>
      <c r="G271" s="40">
        <f>IF(OR(F271="NA",COUNTIF(F273:F278,"NA")&gt;2)=TRUE,"NA",IF(AND(F273="",F274="",F275="",F276="",F277="",F278="")=TRUE,"",IF(COUNTIF(F273:F278,"sim")+COUNTIF(F273:F278,"NA")=6,4,IF(COUNTIF(F273:F276,"Sim")+COUNTIF(F273:F278,"NA")=4,3,IF(COUNTIF(F273:F278,"sim")+COUNTIF(F273:F278,"NA")&gt;=3,2,IF(COUNTIF(F273:F278,"sim")+COUNTIF(F273:F278,"NA")&gt;=2,1,0))))))</f>
        <v>0</v>
      </c>
      <c r="H271" s="57"/>
      <c r="I271" s="246"/>
      <c r="J271" s="360"/>
      <c r="K271" s="275"/>
      <c r="L271" s="481">
        <f>IF(OR(J271="NA",COUNTIF(J273:J278,"NA")&gt;2)=TRUE,"NA",IF(AND(J273="",J274="",J275="",J276="",J277="",J278="")=TRUE,"",IF(COUNTIF(J273:J278,"sim")+COUNTIF(J273:J278,"NA")=6,4,IF(COUNTIF(J273:J276,"Sim")+COUNTIF(J273:J278,"NA")=4,3,IF(COUNTIF(J273:J278,"sim")+COUNTIF(J273:J278,"NA")&gt;=3,2,IF(COUNTIF(J273:J278,"sim")+COUNTIF(J273:J278,"NA")&gt;=2,1,0))))))</f>
        <v>0</v>
      </c>
      <c r="M271" s="221"/>
      <c r="N271" s="165"/>
      <c r="O271" s="481">
        <f>IF(OR(M271="NA",COUNTIF(M273:M278,"NA")&gt;2)=TRUE,"NA",IF(AND(M273="",M274="",M275="",M276="",M277="",M278="")=TRUE,"",IF(COUNTIF(M273:M278,"sim")+COUNTIF(M273:M278,"NA")=6,4,IF(COUNTIF(M273:M276,"Sim")+COUNTIF(M273:M278,"NA")=4,3,IF(COUNTIF(M273:M278,"sim")+COUNTIF(M273:M278,"NA")&gt;=3,2,IF(COUNTIF(M273:M278,"sim")+COUNTIF(M273:M278,"NA")&gt;=2,1,0))))))</f>
        <v>0</v>
      </c>
      <c r="P271" s="259"/>
      <c r="Q271" s="40" t="str">
        <f>IF(OR(P271="NA",COUNTIF(P273:P278,"NA")&gt;2)=TRUE,"NA",IF(AND(P273="",P274="",P275="",P276="",P277="",P278="")=TRUE,"",IF(COUNTIF(P273:P278,"sim")+COUNTIF(P273:P278,"NA")=6,4,IF(COUNTIF(P273:P276,"Sim")+COUNTIF(P273:P278,"NA")=4,3,IF(COUNTIF(P273:P278,"sim")+COUNTIF(P273:P278,"NA")&gt;=3,2,IF(COUNTIF(P273:P278,"sim")+COUNTIF(P273:P278,"NA")&gt;=2,1,0))))))</f>
        <v/>
      </c>
      <c r="R271" s="161"/>
      <c r="S271" s="162"/>
      <c r="T271" s="39">
        <f>IF(Q271="",IF(O271="",L271,O271),Q271)</f>
        <v>0</v>
      </c>
      <c r="U271" s="12"/>
      <c r="V271" s="12"/>
      <c r="W271" s="12"/>
    </row>
    <row r="272" spans="1:23" ht="18.75" x14ac:dyDescent="0.25">
      <c r="A272" s="307"/>
      <c r="B272" s="306" t="s">
        <v>591</v>
      </c>
      <c r="C272" s="13"/>
      <c r="D272" s="644" t="s">
        <v>1199</v>
      </c>
      <c r="E272" s="287"/>
      <c r="F272" s="76"/>
      <c r="G272" s="46"/>
      <c r="H272" s="56"/>
      <c r="I272" s="245"/>
      <c r="J272" s="224"/>
      <c r="K272" s="56"/>
      <c r="L272" s="369"/>
      <c r="M272" s="226"/>
      <c r="N272" s="157"/>
      <c r="O272" s="369"/>
      <c r="P272" s="264"/>
      <c r="Q272" s="46"/>
      <c r="R272" s="159"/>
      <c r="S272" s="160"/>
      <c r="T272" s="238"/>
      <c r="U272" s="12"/>
      <c r="V272" s="12"/>
      <c r="W272" s="12"/>
    </row>
    <row r="273" spans="1:23" ht="60" x14ac:dyDescent="0.25">
      <c r="A273" s="307" t="s">
        <v>219</v>
      </c>
      <c r="B273" s="8" t="s">
        <v>783</v>
      </c>
      <c r="C273" s="17" t="s">
        <v>774</v>
      </c>
      <c r="D273" s="661"/>
      <c r="E273" s="537" t="s">
        <v>1876</v>
      </c>
      <c r="F273" s="538" t="s">
        <v>1469</v>
      </c>
      <c r="G273" s="46"/>
      <c r="H273" s="539" t="s">
        <v>1877</v>
      </c>
      <c r="I273" s="495" t="s">
        <v>1883</v>
      </c>
      <c r="J273" s="621" t="s">
        <v>1469</v>
      </c>
      <c r="K273" s="56"/>
      <c r="L273" s="369"/>
      <c r="M273" s="220" t="s">
        <v>1469</v>
      </c>
      <c r="N273" s="157"/>
      <c r="O273" s="369"/>
      <c r="P273" s="258"/>
      <c r="Q273" s="46"/>
      <c r="R273" s="159"/>
      <c r="S273" s="160"/>
      <c r="T273" s="235"/>
      <c r="U273" s="12"/>
      <c r="V273" s="12"/>
      <c r="W273" s="12"/>
    </row>
    <row r="274" spans="1:23" ht="31.5" x14ac:dyDescent="0.25">
      <c r="A274" s="307" t="s">
        <v>220</v>
      </c>
      <c r="B274" s="8" t="s">
        <v>784</v>
      </c>
      <c r="C274" s="13" t="s">
        <v>785</v>
      </c>
      <c r="D274" s="661"/>
      <c r="E274" s="537" t="s">
        <v>1876</v>
      </c>
      <c r="F274" s="538" t="s">
        <v>1470</v>
      </c>
      <c r="G274" s="46"/>
      <c r="H274" s="542"/>
      <c r="I274" s="540" t="s">
        <v>1884</v>
      </c>
      <c r="J274" s="621" t="s">
        <v>1470</v>
      </c>
      <c r="K274" s="56"/>
      <c r="L274" s="369"/>
      <c r="M274" s="220" t="s">
        <v>1470</v>
      </c>
      <c r="N274" s="157"/>
      <c r="O274" s="369"/>
      <c r="P274" s="258"/>
      <c r="Q274" s="46"/>
      <c r="R274" s="159"/>
      <c r="S274" s="160"/>
      <c r="T274" s="235"/>
      <c r="U274" s="12"/>
      <c r="V274" s="12"/>
      <c r="W274" s="12"/>
    </row>
    <row r="275" spans="1:23" ht="63" x14ac:dyDescent="0.25">
      <c r="A275" s="307" t="s">
        <v>221</v>
      </c>
      <c r="B275" s="8" t="s">
        <v>786</v>
      </c>
      <c r="C275" s="675" t="s">
        <v>787</v>
      </c>
      <c r="D275" s="661"/>
      <c r="E275" s="537" t="s">
        <v>1876</v>
      </c>
      <c r="F275" s="538" t="s">
        <v>1470</v>
      </c>
      <c r="G275" s="46"/>
      <c r="H275" s="543"/>
      <c r="I275" s="540" t="s">
        <v>1885</v>
      </c>
      <c r="J275" s="621" t="s">
        <v>1470</v>
      </c>
      <c r="K275" s="56"/>
      <c r="L275" s="369"/>
      <c r="M275" s="220" t="s">
        <v>1470</v>
      </c>
      <c r="N275" s="157"/>
      <c r="O275" s="369"/>
      <c r="P275" s="258"/>
      <c r="Q275" s="46"/>
      <c r="R275" s="159"/>
      <c r="S275" s="160"/>
      <c r="T275" s="235"/>
      <c r="U275" s="12"/>
      <c r="V275" s="12"/>
      <c r="W275" s="12"/>
    </row>
    <row r="276" spans="1:23" ht="110.25" x14ac:dyDescent="0.25">
      <c r="A276" s="307" t="s">
        <v>222</v>
      </c>
      <c r="B276" s="8" t="s">
        <v>788</v>
      </c>
      <c r="C276" s="677"/>
      <c r="D276" s="661"/>
      <c r="E276" s="537" t="s">
        <v>1876</v>
      </c>
      <c r="F276" s="538" t="s">
        <v>1470</v>
      </c>
      <c r="G276" s="46"/>
      <c r="H276" s="543"/>
      <c r="I276" s="540" t="s">
        <v>1886</v>
      </c>
      <c r="J276" s="621" t="s">
        <v>1470</v>
      </c>
      <c r="K276" s="56"/>
      <c r="L276" s="369"/>
      <c r="M276" s="220" t="s">
        <v>1470</v>
      </c>
      <c r="N276" s="157"/>
      <c r="O276" s="369"/>
      <c r="P276" s="258"/>
      <c r="Q276" s="46"/>
      <c r="R276" s="159"/>
      <c r="S276" s="160"/>
      <c r="T276" s="235"/>
      <c r="U276" s="12"/>
      <c r="V276" s="12"/>
      <c r="W276" s="12"/>
    </row>
    <row r="277" spans="1:23" ht="47.25" x14ac:dyDescent="0.25">
      <c r="A277" s="307" t="s">
        <v>223</v>
      </c>
      <c r="B277" s="8" t="s">
        <v>789</v>
      </c>
      <c r="C277" s="13" t="s">
        <v>790</v>
      </c>
      <c r="D277" s="661"/>
      <c r="E277" s="537" t="s">
        <v>1876</v>
      </c>
      <c r="F277" s="538" t="s">
        <v>1470</v>
      </c>
      <c r="G277" s="46"/>
      <c r="H277" s="542"/>
      <c r="I277" s="540" t="s">
        <v>1884</v>
      </c>
      <c r="J277" s="621" t="s">
        <v>1470</v>
      </c>
      <c r="K277" s="56"/>
      <c r="L277" s="369"/>
      <c r="M277" s="220" t="s">
        <v>1470</v>
      </c>
      <c r="N277" s="157"/>
      <c r="O277" s="369"/>
      <c r="P277" s="258"/>
      <c r="Q277" s="46"/>
      <c r="R277" s="159"/>
      <c r="S277" s="160"/>
      <c r="T277" s="235"/>
      <c r="U277" s="12"/>
      <c r="V277" s="12"/>
      <c r="W277" s="12"/>
    </row>
    <row r="278" spans="1:23" ht="31.5" x14ac:dyDescent="0.25">
      <c r="A278" s="307" t="s">
        <v>224</v>
      </c>
      <c r="B278" s="8" t="s">
        <v>791</v>
      </c>
      <c r="C278" s="13" t="s">
        <v>778</v>
      </c>
      <c r="D278" s="662"/>
      <c r="E278" s="537" t="s">
        <v>1876</v>
      </c>
      <c r="F278" s="538" t="s">
        <v>1470</v>
      </c>
      <c r="G278" s="46"/>
      <c r="H278" s="542"/>
      <c r="I278" s="540" t="s">
        <v>1884</v>
      </c>
      <c r="J278" s="621" t="s">
        <v>1470</v>
      </c>
      <c r="K278" s="56"/>
      <c r="L278" s="369"/>
      <c r="M278" s="220" t="s">
        <v>1470</v>
      </c>
      <c r="N278" s="157"/>
      <c r="O278" s="369"/>
      <c r="P278" s="258"/>
      <c r="Q278" s="46"/>
      <c r="R278" s="159"/>
      <c r="S278" s="160"/>
      <c r="T278" s="235"/>
      <c r="U278" s="12"/>
      <c r="V278" s="12"/>
      <c r="W278" s="12"/>
    </row>
    <row r="279" spans="1:23" s="44" customFormat="1" ht="21" x14ac:dyDescent="0.35">
      <c r="A279" s="302" t="s">
        <v>225</v>
      </c>
      <c r="B279" s="658" t="s">
        <v>792</v>
      </c>
      <c r="C279" s="659"/>
      <c r="D279" s="660"/>
      <c r="E279" s="291"/>
      <c r="F279" s="72"/>
      <c r="G279" s="213">
        <f>IFERROR(IF(F279="NA","NÃO AVALIADO",IF(OR(AND(G281="NA",G288="NA")=TRUE,AND(G281="NA",G294="NA")=TRUE,AND(G281="NA",G308="NA")=TRUE,AND(G288="NA",G294="NA")=TRUE,AND(G288="NA",G308="NA")=TRUE,AND(G294="NA",G308="NA")=TRUE)=TRUE,"NÃO AVALIADO",IF(AND(G281="",G288="",G294="",G308="")=TRUE,"",IF(AVERAGE(G281,G288,G294,G308)-INT(AVERAGE(G281,G288,G294,G308))&lt;=0.5,INT(AVERAGE(G281,G288,G294,G308)),INT(AVERAGE(G281,G288,G294,G308))+1)))),"")</f>
        <v>1</v>
      </c>
      <c r="H279" s="65"/>
      <c r="I279" s="256"/>
      <c r="J279" s="219"/>
      <c r="K279" s="65"/>
      <c r="L279" s="482">
        <f>IFERROR(IF(J279="NA","NÃO AVALIADO",IF(OR(AND(L281="NA",L288="NA")=TRUE,AND(L281="NA",L294="NA")=TRUE,AND(L281="NA",L308="NA")=TRUE,AND(L288="NA",L294="NA")=TRUE,AND(L288="NA",L308="NA")=TRUE,AND(L294="NA",L308="NA")=TRUE)=TRUE,"NÃO AVALIADO",IF(AND(L281="",L288="",L294="",L308="")=TRUE,"",IF(AVERAGE(L281,L288,L294,L308)-INT(AVERAGE(L281,L288,L294,L308))&lt;=0.5,INT(AVERAGE(L281,L288,L294,L308)),INT(AVERAGE(L281,L288,L294,L308))+1)))),"")</f>
        <v>1</v>
      </c>
      <c r="M279" s="282"/>
      <c r="N279" s="62"/>
      <c r="O279" s="482">
        <f>IFERROR(IF(M279="NA","NÃO AVALIADO",IF(OR(AND(O281="NA",O288="NA")=TRUE,AND(O281="NA",O294="NA")=TRUE,AND(O281="NA",O308="NA")=TRUE,AND(O288="NA",O294="NA")=TRUE,AND(O288="NA",O308="NA")=TRUE,AND(O294="NA",O308="NA")=TRUE)=TRUE,"NÃO AVALIADO",IF(AND(O281="",O288="",O294="",O308="")=TRUE,"",IF(AVERAGE(O281,O288,O294,O308)-INT(AVERAGE(O281,O288,O294,O308))&lt;=0.5,INT(AVERAGE(O281,O288,O294,O308)),INT(AVERAGE(O281,O288,O294,O308))+1)))),"")</f>
        <v>1</v>
      </c>
      <c r="P279" s="149"/>
      <c r="Q279" s="213" t="str">
        <f>IFERROR(IF(P279="NA","NÃO AVALIADO",IF(OR(AND(Q281="NA",Q288="NA")=TRUE,AND(Q281="NA",Q294="NA")=TRUE,AND(Q281="NA",Q308="NA")=TRUE,AND(Q288="NA",Q294="NA")=TRUE,AND(Q288="NA",Q308="NA")=TRUE,AND(Q294="NA",Q308="NA")=TRUE)=TRUE,"NÃO AVALIADO",IF(AND(Q281="",Q288="",Q294="",Q308="")=TRUE,"",IF(AVERAGE(Q281,Q288,Q294,Q308)-INT(AVERAGE(Q281,Q288,Q294,Q308))&lt;=0.5,INT(AVERAGE(Q281,Q288,Q294,Q308)),INT(AVERAGE(Q281,Q288,Q294,Q308))+1)))),"")</f>
        <v/>
      </c>
      <c r="R279" s="72"/>
      <c r="S279" s="151"/>
      <c r="T279" s="232">
        <f>IF(Q279="",IF(O279="",L279,O279),Q279)</f>
        <v>1</v>
      </c>
      <c r="U279" s="45"/>
      <c r="V279" s="45"/>
      <c r="W279" s="45"/>
    </row>
    <row r="280" spans="1:23" ht="21" x14ac:dyDescent="0.25">
      <c r="A280" s="303" t="s">
        <v>3</v>
      </c>
      <c r="B280" s="664" t="s">
        <v>564</v>
      </c>
      <c r="C280" s="651"/>
      <c r="D280" s="652"/>
      <c r="E280" s="286"/>
      <c r="F280" s="64"/>
      <c r="G280" s="41"/>
      <c r="H280" s="53"/>
      <c r="I280" s="244"/>
      <c r="J280" s="220"/>
      <c r="K280" s="53"/>
      <c r="L280" s="368"/>
      <c r="M280" s="225"/>
      <c r="N280" s="157"/>
      <c r="O280" s="368"/>
      <c r="P280" s="263"/>
      <c r="Q280" s="41"/>
      <c r="R280" s="157"/>
      <c r="S280" s="158"/>
      <c r="T280" s="233"/>
      <c r="U280" s="12"/>
      <c r="V280" s="12"/>
      <c r="W280" s="12"/>
    </row>
    <row r="281" spans="1:23" ht="21" x14ac:dyDescent="0.25">
      <c r="A281" s="304" t="s">
        <v>226</v>
      </c>
      <c r="B281" s="663" t="s">
        <v>793</v>
      </c>
      <c r="C281" s="651"/>
      <c r="D281" s="652"/>
      <c r="E281" s="292"/>
      <c r="F281" s="55"/>
      <c r="G281" s="40">
        <f>IF(OR(F281="NA",COUNTIF(F283:F287,"NA")&gt;2)=TRUE,"NA",IF(AND(F283="",F284="",F285="",F286="",F287="")=TRUE,"",IF(OR(F283="Sim",F283="NA"),4,IF(OR(F284="Sim",F284="NA"),3,IF(OR(F285="sim",F285="NA"),2,IF(OR(F286="sim",F286="NA"),1,0))))))</f>
        <v>0</v>
      </c>
      <c r="H281" s="63"/>
      <c r="I281" s="250"/>
      <c r="J281" s="360"/>
      <c r="K281" s="278"/>
      <c r="L281" s="481">
        <f>IF(OR(J281="NA",COUNTIF(J283:J287,"NA")&gt;2)=TRUE,"NA",IF(AND(J283="",J284="",J285="",J286="",J287="")=TRUE,"",IF(OR(J283="Sim",J283="NA"),4,IF(OR(J284="Sim",J284="NA"),3,IF(OR(J285="sim",J285="NA"),2,IF(OR(J286="sim",J286="NA"),1,0))))))</f>
        <v>0</v>
      </c>
      <c r="M281" s="221"/>
      <c r="N281" s="165"/>
      <c r="O281" s="481">
        <f>IF(OR(M281="NA",COUNTIF(M283:M287,"NA")&gt;2)=TRUE,"NA",IF(AND(M283="",M284="",M285="",M286="",M287="")=TRUE,"",IF(OR(M283="Sim",M283="NA"),4,IF(OR(M284="Sim",M284="NA"),3,IF(OR(M285="sim",M285="NA"),2,IF(OR(M286="sim",M286="NA"),1,0))))))</f>
        <v>0</v>
      </c>
      <c r="P281" s="259"/>
      <c r="Q281" s="40" t="str">
        <f>IF(OR(P281="NA",COUNTIF(P283:P287,"NA")&gt;2)=TRUE,"NA",IF(AND(P283="",P284="",P285="",P286="",P287="")=TRUE,"",IF(OR(P283="Sim",P283="NA"),4,IF(OR(P284="Sim",P284="NA"),3,IF(OR(P285="sim",P285="NA"),2,IF(OR(P286="sim",P286="NA"),1,0))))))</f>
        <v/>
      </c>
      <c r="R281" s="165"/>
      <c r="S281" s="166"/>
      <c r="T281" s="39">
        <f>IF(Q281="",IF(O281="",L281,O281),Q281)</f>
        <v>0</v>
      </c>
      <c r="U281" s="12"/>
      <c r="V281" s="12"/>
      <c r="W281" s="12"/>
    </row>
    <row r="282" spans="1:23" ht="18.75" x14ac:dyDescent="0.25">
      <c r="A282" s="305"/>
      <c r="B282" s="306" t="s">
        <v>794</v>
      </c>
      <c r="C282" s="13"/>
      <c r="D282" s="647" t="s">
        <v>1605</v>
      </c>
      <c r="E282" s="286"/>
      <c r="F282" s="76"/>
      <c r="G282" s="41"/>
      <c r="H282" s="53"/>
      <c r="I282" s="244"/>
      <c r="J282" s="224"/>
      <c r="K282" s="53"/>
      <c r="L282" s="368"/>
      <c r="M282" s="226"/>
      <c r="N282" s="157"/>
      <c r="O282" s="368"/>
      <c r="P282" s="264"/>
      <c r="Q282" s="41"/>
      <c r="R282" s="157"/>
      <c r="S282" s="158"/>
      <c r="T282" s="238"/>
      <c r="U282" s="12"/>
      <c r="V282" s="12"/>
      <c r="W282" s="12"/>
    </row>
    <row r="283" spans="1:23" ht="47.25" x14ac:dyDescent="0.25">
      <c r="A283" s="305" t="s">
        <v>227</v>
      </c>
      <c r="B283" s="8" t="s">
        <v>795</v>
      </c>
      <c r="C283" s="675" t="s">
        <v>796</v>
      </c>
      <c r="D283" s="648"/>
      <c r="E283" s="537" t="s">
        <v>1876</v>
      </c>
      <c r="F283" s="538" t="s">
        <v>1470</v>
      </c>
      <c r="G283" s="41"/>
      <c r="H283" s="53"/>
      <c r="I283" s="244"/>
      <c r="J283" s="621" t="s">
        <v>1470</v>
      </c>
      <c r="K283" s="53"/>
      <c r="L283" s="368"/>
      <c r="M283" s="220" t="s">
        <v>1470</v>
      </c>
      <c r="N283" s="157"/>
      <c r="O283" s="368"/>
      <c r="P283" s="258"/>
      <c r="Q283" s="41"/>
      <c r="R283" s="157"/>
      <c r="S283" s="158"/>
      <c r="T283" s="233"/>
      <c r="U283" s="12"/>
      <c r="V283" s="12"/>
      <c r="W283" s="12"/>
    </row>
    <row r="284" spans="1:23" ht="47.25" x14ac:dyDescent="0.25">
      <c r="A284" s="305" t="s">
        <v>228</v>
      </c>
      <c r="B284" s="8" t="s">
        <v>797</v>
      </c>
      <c r="C284" s="676"/>
      <c r="D284" s="648"/>
      <c r="E284" s="537" t="s">
        <v>1876</v>
      </c>
      <c r="F284" s="538" t="s">
        <v>1470</v>
      </c>
      <c r="G284" s="41"/>
      <c r="H284" s="53"/>
      <c r="I284" s="244"/>
      <c r="J284" s="621" t="s">
        <v>1470</v>
      </c>
      <c r="K284" s="53"/>
      <c r="L284" s="368"/>
      <c r="M284" s="220" t="s">
        <v>1470</v>
      </c>
      <c r="N284" s="157"/>
      <c r="O284" s="368"/>
      <c r="P284" s="258"/>
      <c r="Q284" s="41"/>
      <c r="R284" s="157"/>
      <c r="S284" s="158"/>
      <c r="T284" s="233"/>
      <c r="U284" s="12"/>
      <c r="V284" s="12"/>
      <c r="W284" s="12"/>
    </row>
    <row r="285" spans="1:23" ht="47.25" x14ac:dyDescent="0.25">
      <c r="A285" s="305" t="s">
        <v>229</v>
      </c>
      <c r="B285" s="8" t="s">
        <v>798</v>
      </c>
      <c r="C285" s="676"/>
      <c r="D285" s="648"/>
      <c r="E285" s="537" t="s">
        <v>1876</v>
      </c>
      <c r="F285" s="538" t="s">
        <v>1470</v>
      </c>
      <c r="G285" s="41"/>
      <c r="H285" s="53"/>
      <c r="I285" s="244"/>
      <c r="J285" s="621" t="s">
        <v>1470</v>
      </c>
      <c r="K285" s="53"/>
      <c r="L285" s="368"/>
      <c r="M285" s="220" t="s">
        <v>1470</v>
      </c>
      <c r="N285" s="157"/>
      <c r="O285" s="368"/>
      <c r="P285" s="258"/>
      <c r="Q285" s="41"/>
      <c r="R285" s="157"/>
      <c r="S285" s="158"/>
      <c r="T285" s="233"/>
      <c r="U285" s="12"/>
      <c r="V285" s="12"/>
      <c r="W285" s="12"/>
    </row>
    <row r="286" spans="1:23" ht="47.25" x14ac:dyDescent="0.25">
      <c r="A286" s="305" t="s">
        <v>230</v>
      </c>
      <c r="B286" s="8" t="s">
        <v>799</v>
      </c>
      <c r="C286" s="676"/>
      <c r="D286" s="648"/>
      <c r="E286" s="537" t="s">
        <v>1876</v>
      </c>
      <c r="F286" s="538" t="s">
        <v>1470</v>
      </c>
      <c r="G286" s="41"/>
      <c r="H286" s="53"/>
      <c r="I286" s="244"/>
      <c r="J286" s="621" t="s">
        <v>1470</v>
      </c>
      <c r="K286" s="53"/>
      <c r="L286" s="368"/>
      <c r="M286" s="220" t="s">
        <v>1470</v>
      </c>
      <c r="N286" s="157"/>
      <c r="O286" s="368"/>
      <c r="P286" s="258"/>
      <c r="Q286" s="41"/>
      <c r="R286" s="157"/>
      <c r="S286" s="158"/>
      <c r="T286" s="233"/>
      <c r="U286" s="12"/>
      <c r="V286" s="12"/>
      <c r="W286" s="12"/>
    </row>
    <row r="287" spans="1:23" ht="60" x14ac:dyDescent="0.25">
      <c r="A287" s="305" t="s">
        <v>231</v>
      </c>
      <c r="B287" s="8" t="s">
        <v>800</v>
      </c>
      <c r="C287" s="677"/>
      <c r="D287" s="649"/>
      <c r="E287" s="537" t="s">
        <v>1876</v>
      </c>
      <c r="F287" s="538" t="s">
        <v>1469</v>
      </c>
      <c r="G287" s="41"/>
      <c r="H287" s="544" t="s">
        <v>1887</v>
      </c>
      <c r="I287" s="493" t="s">
        <v>1888</v>
      </c>
      <c r="J287" s="621" t="s">
        <v>1469</v>
      </c>
      <c r="K287" s="53"/>
      <c r="L287" s="368"/>
      <c r="M287" s="220" t="s">
        <v>1469</v>
      </c>
      <c r="N287" s="157"/>
      <c r="O287" s="368"/>
      <c r="P287" s="258"/>
      <c r="Q287" s="41"/>
      <c r="R287" s="157"/>
      <c r="S287" s="158"/>
      <c r="T287" s="233"/>
      <c r="U287" s="12"/>
      <c r="V287" s="12"/>
      <c r="W287" s="12"/>
    </row>
    <row r="288" spans="1:23" ht="21" x14ac:dyDescent="0.25">
      <c r="A288" s="308" t="s">
        <v>232</v>
      </c>
      <c r="B288" s="650" t="s">
        <v>801</v>
      </c>
      <c r="C288" s="709"/>
      <c r="D288" s="710"/>
      <c r="E288" s="288"/>
      <c r="F288" s="55"/>
      <c r="G288" s="39">
        <f>IF(OR(F288="NA",COUNTIF(F290:F293,"NA")&gt;2)=TRUE,"NA",IF(AND(F293="",F290="",F291="",F292="")=TRUE,"",IF(COUNTIF(F290:F293,"sim")+COUNTIF(F290:F293,"NA")=4,4,IF(COUNTIF(F290:F291,"sim")+COUNTIF(F290:F291,"NA")=2,3,IF(AND(OR(F290="Sim",F290="NA"),OR(F292="Sim",F292="NA"))=TRUE,2,IF(OR(F290="sim",F290="NA"),1,0))))))</f>
        <v>4</v>
      </c>
      <c r="H288" s="57"/>
      <c r="I288" s="246"/>
      <c r="J288" s="360"/>
      <c r="K288" s="275"/>
      <c r="L288" s="481">
        <f>IF(OR(J288="NA",COUNTIF(J290:J293,"NA")&gt;2)=TRUE,"NA",IF(AND(J293="",J290="",J291="",J292="")=TRUE,"",IF(COUNTIF(J290:J293,"sim")+COUNTIF(J290:J293,"NA")=4,4,IF(COUNTIF(J290:J291,"sim")+COUNTIF(J290:J291,"NA")=2,3,IF(AND(OR(J290="Sim",J290="NA"),OR(J292="Sim",J292="NA"))=TRUE,2,IF(OR(J290="sim",J290="NA"),1,0))))))</f>
        <v>4</v>
      </c>
      <c r="M288" s="221"/>
      <c r="N288" s="165"/>
      <c r="O288" s="481">
        <f>IF(OR(M288="NA",COUNTIF(M290:M293,"NA")&gt;2)=TRUE,"NA",IF(AND(M293="",M290="",M291="",M292="")=TRUE,"",IF(COUNTIF(M290:M293,"sim")+COUNTIF(M290:M293,"NA")=4,4,IF(COUNTIF(M290:M291,"sim")+COUNTIF(M290:M291,"NA")=2,3,IF(AND(OR(M290="Sim",M290="NA"),OR(M292="Sim",M292="NA"))=TRUE,2,IF(OR(M290="sim",M290="NA"),1,0))))))</f>
        <v>4</v>
      </c>
      <c r="P288" s="259"/>
      <c r="Q288" s="39" t="str">
        <f>IF(OR(P288="NA",COUNTIF(P290:P293,"NA")&gt;2)=TRUE,"NA",IF(AND(P293="",P290="",P291="",P292="")=TRUE,"",IF(COUNTIF(P290:P293,"sim")+COUNTIF(P290:P293,"NA")=4,4,IF(COUNTIF(P290:P291,"sim")+COUNTIF(P290:P291,"NA")=2,3,IF(AND(OR(P290="Sim",P290="NA"),OR(P292="Sim",P292="NA"))=TRUE,2,IF(OR(P290="sim",P290="NA"),1,0))))))</f>
        <v/>
      </c>
      <c r="R288" s="161"/>
      <c r="S288" s="162"/>
      <c r="T288" s="39">
        <f>IF(Q288="",IF(O288="",L288,O288),Q288)</f>
        <v>4</v>
      </c>
      <c r="U288" s="12"/>
      <c r="V288" s="12"/>
      <c r="W288" s="12"/>
    </row>
    <row r="289" spans="1:23" ht="18.75" x14ac:dyDescent="0.25">
      <c r="A289" s="307"/>
      <c r="B289" s="8" t="s">
        <v>591</v>
      </c>
      <c r="C289" s="13"/>
      <c r="D289" s="315"/>
      <c r="E289" s="298"/>
      <c r="F289" s="76"/>
      <c r="G289" s="46"/>
      <c r="H289" s="71"/>
      <c r="I289" s="257"/>
      <c r="J289" s="224"/>
      <c r="K289" s="71"/>
      <c r="L289" s="369"/>
      <c r="M289" s="226"/>
      <c r="N289" s="532"/>
      <c r="O289" s="369"/>
      <c r="P289" s="264"/>
      <c r="Q289" s="46"/>
      <c r="R289" s="175"/>
      <c r="S289" s="160"/>
      <c r="T289" s="238"/>
      <c r="U289" s="12"/>
      <c r="V289" s="12"/>
      <c r="W289" s="12"/>
    </row>
    <row r="290" spans="1:23" ht="63" x14ac:dyDescent="0.25">
      <c r="A290" s="307" t="s">
        <v>233</v>
      </c>
      <c r="B290" s="8" t="s">
        <v>1635</v>
      </c>
      <c r="C290" s="17" t="s">
        <v>802</v>
      </c>
      <c r="D290" s="647" t="s">
        <v>1606</v>
      </c>
      <c r="E290" s="537" t="s">
        <v>1876</v>
      </c>
      <c r="F290" s="538" t="s">
        <v>1469</v>
      </c>
      <c r="G290" s="46"/>
      <c r="H290" s="539" t="s">
        <v>1890</v>
      </c>
      <c r="I290" s="493" t="s">
        <v>1891</v>
      </c>
      <c r="J290" s="621" t="s">
        <v>1469</v>
      </c>
      <c r="K290" s="56"/>
      <c r="L290" s="369"/>
      <c r="M290" s="220" t="s">
        <v>1469</v>
      </c>
      <c r="N290" s="157"/>
      <c r="O290" s="369"/>
      <c r="P290" s="258"/>
      <c r="Q290" s="46"/>
      <c r="R290" s="159"/>
      <c r="S290" s="160"/>
      <c r="T290" s="235"/>
      <c r="U290" s="12"/>
      <c r="V290" s="12"/>
      <c r="W290" s="12"/>
    </row>
    <row r="291" spans="1:23" ht="60" x14ac:dyDescent="0.25">
      <c r="A291" s="307" t="s">
        <v>234</v>
      </c>
      <c r="B291" s="8" t="s">
        <v>803</v>
      </c>
      <c r="C291" s="13" t="s">
        <v>804</v>
      </c>
      <c r="D291" s="721"/>
      <c r="E291" s="537" t="s">
        <v>1876</v>
      </c>
      <c r="F291" s="538" t="s">
        <v>1469</v>
      </c>
      <c r="G291" s="46"/>
      <c r="H291" s="550" t="s">
        <v>1892</v>
      </c>
      <c r="I291" s="493" t="s">
        <v>1893</v>
      </c>
      <c r="J291" s="621" t="s">
        <v>1469</v>
      </c>
      <c r="K291" s="56"/>
      <c r="L291" s="369"/>
      <c r="M291" s="220" t="s">
        <v>1469</v>
      </c>
      <c r="N291" s="157"/>
      <c r="O291" s="369"/>
      <c r="P291" s="258"/>
      <c r="Q291" s="46"/>
      <c r="R291" s="159"/>
      <c r="S291" s="160"/>
      <c r="T291" s="235"/>
      <c r="U291" s="12"/>
      <c r="V291" s="12"/>
      <c r="W291" s="12"/>
    </row>
    <row r="292" spans="1:23" ht="78.75" x14ac:dyDescent="0.25">
      <c r="A292" s="307" t="s">
        <v>235</v>
      </c>
      <c r="B292" s="8" t="s">
        <v>805</v>
      </c>
      <c r="C292" s="13" t="s">
        <v>806</v>
      </c>
      <c r="D292" s="721"/>
      <c r="E292" s="537" t="s">
        <v>1876</v>
      </c>
      <c r="F292" s="538" t="s">
        <v>1469</v>
      </c>
      <c r="G292" s="46"/>
      <c r="H292" s="539" t="s">
        <v>1894</v>
      </c>
      <c r="I292" s="493" t="s">
        <v>1895</v>
      </c>
      <c r="J292" s="621" t="s">
        <v>1469</v>
      </c>
      <c r="K292" s="56"/>
      <c r="L292" s="369"/>
      <c r="M292" s="220" t="s">
        <v>1469</v>
      </c>
      <c r="N292" s="157"/>
      <c r="O292" s="369"/>
      <c r="P292" s="258"/>
      <c r="Q292" s="46"/>
      <c r="R292" s="159"/>
      <c r="S292" s="160"/>
      <c r="T292" s="235"/>
      <c r="U292" s="12"/>
      <c r="V292" s="12"/>
      <c r="W292" s="12"/>
    </row>
    <row r="293" spans="1:23" ht="60" x14ac:dyDescent="0.25">
      <c r="A293" s="307" t="s">
        <v>236</v>
      </c>
      <c r="B293" s="8" t="s">
        <v>807</v>
      </c>
      <c r="C293" s="13" t="s">
        <v>808</v>
      </c>
      <c r="D293" s="722"/>
      <c r="E293" s="537" t="s">
        <v>1876</v>
      </c>
      <c r="F293" s="538" t="s">
        <v>1469</v>
      </c>
      <c r="G293" s="46"/>
      <c r="H293" s="539" t="s">
        <v>1896</v>
      </c>
      <c r="I293" s="493" t="s">
        <v>1897</v>
      </c>
      <c r="J293" s="621" t="s">
        <v>1469</v>
      </c>
      <c r="K293" s="56"/>
      <c r="L293" s="369"/>
      <c r="M293" s="220" t="s">
        <v>1469</v>
      </c>
      <c r="N293" s="157"/>
      <c r="O293" s="369"/>
      <c r="P293" s="258"/>
      <c r="Q293" s="46"/>
      <c r="R293" s="159"/>
      <c r="S293" s="160"/>
      <c r="T293" s="235"/>
      <c r="U293" s="12"/>
      <c r="V293" s="12"/>
      <c r="W293" s="12"/>
    </row>
    <row r="294" spans="1:23" ht="21" x14ac:dyDescent="0.25">
      <c r="A294" s="308" t="s">
        <v>237</v>
      </c>
      <c r="B294" s="650" t="s">
        <v>809</v>
      </c>
      <c r="C294" s="651"/>
      <c r="D294" s="652"/>
      <c r="E294" s="545"/>
      <c r="F294" s="55"/>
      <c r="G294" s="40">
        <f>IF(OR(F294="NA",COUNTIF(F296:F307,"NA")&gt;2)=TRUE,"NA",IF(AND(F296="",F297="",F298="",F299="",F300="",F301="",F302="",F303="",F304="",F305="",F306="",F307="")=TRUE,"",IF(COUNTIF(F296:F307,"sim")+COUNTIF(F296:F307,"NA")=12,4,IF(AND(OR(F296="Sim",F296="NA"),OR(F297="Sim",F297="NA"),OR(F298="Sim",F298="NA"),OR(F300="Sim",F300="NA"),OR(F305="Sim",F305="NA"),OR(F307="Sim",F307="NA"))=TRUE,3,IF(AND(OR(F300="Sim",F300="NA"),OR(F305="Sim",F305="NA"),OR(F307="Sim",F307="NA"))=TRUE,2,IF(COUNTIF(F296:F307,"sim")+COUNTIF(F296:F307,"NA")&gt;=5,1,0))))))</f>
        <v>1</v>
      </c>
      <c r="H294" s="57"/>
      <c r="I294" s="246"/>
      <c r="J294" s="360"/>
      <c r="K294" s="275"/>
      <c r="L294" s="481">
        <f>IF(OR(J294="NA",COUNTIF(J296:J307,"NA")&gt;2)=TRUE,"NA",IF(AND(J296="",J297="",J298="",J299="",J300="",J301="",J302="",J303="",J304="",J305="",J306="",J307="")=TRUE,"",IF(COUNTIF(J296:J307,"sim")+COUNTIF(J296:J307,"NA")=12,4,IF(AND(OR(J296="Sim",J296="NA"),OR(J297="Sim",J297="NA"),OR(J298="Sim",J298="NA"),OR(J300="Sim",J300="NA"),OR(J305="Sim",J305="NA"),OR(J307="Sim",J307="NA"))=TRUE,3,IF(AND(OR(J300="Sim",J300="NA"),OR(J305="Sim",J305="NA"),OR(J307="Sim",J307="NA"))=TRUE,2,IF(COUNTIF(J296:J307,"sim")+COUNTIF(J296:J307,"NA")&gt;=5,1,0))))))</f>
        <v>1</v>
      </c>
      <c r="M294" s="221"/>
      <c r="N294" s="165"/>
      <c r="O294" s="481">
        <f>IF(OR(M294="NA",COUNTIF(M296:M307,"NA")&gt;2)=TRUE,"NA",IF(AND(M296="",M297="",M298="",M299="",M300="",M301="",M302="",M303="",M304="",M305="",M306="",M307="")=TRUE,"",IF(COUNTIF(M296:M307,"sim")+COUNTIF(M296:M307,"NA")=12,4,IF(AND(OR(M296="Sim",M296="NA"),OR(M297="Sim",M297="NA"),OR(M298="Sim",M298="NA"),OR(M300="Sim",M300="NA"),OR(M305="Sim",M305="NA"),OR(M307="Sim",M307="NA"))=TRUE,3,IF(AND(OR(M300="Sim",M300="NA"),OR(M305="Sim",M305="NA"),OR(M307="Sim",M307="NA"))=TRUE,2,IF(COUNTIF(M296:M307,"sim")+COUNTIF(M296:M307,"NA")&gt;=5,1,0))))))</f>
        <v>1</v>
      </c>
      <c r="P294" s="259"/>
      <c r="Q294" s="40" t="str">
        <f>IF(OR(P294="NA",COUNTIF(P296:P307,"NA")&gt;2)=TRUE,"NA",IF(AND(P296="",P297="",P298="",P299="",P300="",P301="",P302="",P303="",P304="",P305="",P306="",P307="")=TRUE,"",IF(COUNTIF(P296:P307,"sim")+COUNTIF(P296:P307,"NA")=12,4,IF(AND(OR(P296="Sim",P296="NA"),OR(P297="Sim",P297="NA"),OR(P298="Sim",P298="NA"),OR(P300="Sim",P300="NA"),OR(P305="Sim",P305="NA"),OR(P307="Sim",P307="NA"))=TRUE,3,IF(AND(OR(P300="Sim",P300="NA"),OR(P305="Sim",P305="NA"),OR(P307="Sim",P307="NA"))=TRUE,2,IF(COUNTIF(P296:P307,"sim")+COUNTIF(P296:P307,"NA")&gt;=5,1,0))))))</f>
        <v/>
      </c>
      <c r="R294" s="161"/>
      <c r="S294" s="162"/>
      <c r="T294" s="39">
        <f>IF(Q294="",IF(O294="",L294,O294),Q294)</f>
        <v>1</v>
      </c>
      <c r="U294" s="12"/>
      <c r="V294" s="12"/>
      <c r="W294" s="12"/>
    </row>
    <row r="295" spans="1:23" ht="18.75" x14ac:dyDescent="0.25">
      <c r="A295" s="307"/>
      <c r="B295" s="316" t="s">
        <v>810</v>
      </c>
      <c r="C295" s="36"/>
      <c r="D295" s="647" t="s">
        <v>1462</v>
      </c>
      <c r="E295" s="546"/>
      <c r="F295" s="76"/>
      <c r="G295" s="46"/>
      <c r="H295" s="56"/>
      <c r="I295" s="245"/>
      <c r="J295" s="224"/>
      <c r="K295" s="56"/>
      <c r="L295" s="369"/>
      <c r="M295" s="226"/>
      <c r="N295" s="157"/>
      <c r="O295" s="369"/>
      <c r="P295" s="264"/>
      <c r="Q295" s="46"/>
      <c r="R295" s="159"/>
      <c r="S295" s="160"/>
      <c r="T295" s="238"/>
      <c r="U295" s="12"/>
      <c r="V295" s="12"/>
      <c r="W295" s="12"/>
    </row>
    <row r="296" spans="1:23" ht="60" x14ac:dyDescent="0.25">
      <c r="A296" s="307" t="s">
        <v>238</v>
      </c>
      <c r="B296" s="26" t="s">
        <v>811</v>
      </c>
      <c r="C296" s="653" t="s">
        <v>752</v>
      </c>
      <c r="D296" s="648"/>
      <c r="E296" s="537" t="s">
        <v>1876</v>
      </c>
      <c r="F296" s="538" t="s">
        <v>1469</v>
      </c>
      <c r="G296" s="46"/>
      <c r="H296" s="539" t="s">
        <v>1898</v>
      </c>
      <c r="I296" s="493" t="s">
        <v>1899</v>
      </c>
      <c r="J296" s="621" t="s">
        <v>1469</v>
      </c>
      <c r="K296" s="56"/>
      <c r="L296" s="369"/>
      <c r="M296" s="220" t="s">
        <v>1469</v>
      </c>
      <c r="N296" s="157"/>
      <c r="O296" s="369"/>
      <c r="P296" s="258"/>
      <c r="Q296" s="46"/>
      <c r="R296" s="159"/>
      <c r="S296" s="160"/>
      <c r="T296" s="235"/>
      <c r="U296" s="12"/>
      <c r="V296" s="12"/>
      <c r="W296" s="12"/>
    </row>
    <row r="297" spans="1:23" ht="78.75" x14ac:dyDescent="0.25">
      <c r="A297" s="307" t="s">
        <v>239</v>
      </c>
      <c r="B297" s="26" t="s">
        <v>812</v>
      </c>
      <c r="C297" s="678"/>
      <c r="D297" s="648"/>
      <c r="E297" s="537" t="s">
        <v>1876</v>
      </c>
      <c r="F297" s="538" t="s">
        <v>1469</v>
      </c>
      <c r="G297" s="46"/>
      <c r="H297" s="539" t="s">
        <v>1898</v>
      </c>
      <c r="I297" s="493" t="s">
        <v>1900</v>
      </c>
      <c r="J297" s="621" t="s">
        <v>1469</v>
      </c>
      <c r="K297" s="56"/>
      <c r="L297" s="369"/>
      <c r="M297" s="220" t="s">
        <v>1469</v>
      </c>
      <c r="N297" s="157"/>
      <c r="O297" s="369"/>
      <c r="P297" s="258"/>
      <c r="Q297" s="46"/>
      <c r="R297" s="159"/>
      <c r="S297" s="160"/>
      <c r="T297" s="235"/>
      <c r="U297" s="12"/>
      <c r="V297" s="12"/>
      <c r="W297" s="12"/>
    </row>
    <row r="298" spans="1:23" ht="60" x14ac:dyDescent="0.25">
      <c r="A298" s="307" t="s">
        <v>240</v>
      </c>
      <c r="B298" s="26" t="s">
        <v>813</v>
      </c>
      <c r="C298" s="678"/>
      <c r="D298" s="648"/>
      <c r="E298" s="537" t="s">
        <v>1876</v>
      </c>
      <c r="F298" s="538" t="s">
        <v>1469</v>
      </c>
      <c r="G298" s="46"/>
      <c r="H298" s="539" t="s">
        <v>1898</v>
      </c>
      <c r="I298" s="493" t="s">
        <v>1901</v>
      </c>
      <c r="J298" s="621" t="s">
        <v>1469</v>
      </c>
      <c r="K298" s="56"/>
      <c r="L298" s="369"/>
      <c r="M298" s="220" t="s">
        <v>1469</v>
      </c>
      <c r="N298" s="157"/>
      <c r="O298" s="369"/>
      <c r="P298" s="258"/>
      <c r="Q298" s="46"/>
      <c r="R298" s="159"/>
      <c r="S298" s="160"/>
      <c r="T298" s="235"/>
      <c r="U298" s="12"/>
      <c r="V298" s="12"/>
      <c r="W298" s="12"/>
    </row>
    <row r="299" spans="1:23" ht="94.5" x14ac:dyDescent="0.25">
      <c r="A299" s="307" t="s">
        <v>241</v>
      </c>
      <c r="B299" s="26" t="s">
        <v>814</v>
      </c>
      <c r="C299" s="654"/>
      <c r="D299" s="648"/>
      <c r="E299" s="537" t="s">
        <v>1876</v>
      </c>
      <c r="F299" s="538" t="s">
        <v>1470</v>
      </c>
      <c r="G299" s="46"/>
      <c r="H299" s="550"/>
      <c r="I299" s="544"/>
      <c r="J299" s="621" t="s">
        <v>1470</v>
      </c>
      <c r="K299" s="56"/>
      <c r="L299" s="369"/>
      <c r="M299" s="220" t="s">
        <v>1470</v>
      </c>
      <c r="N299" s="157"/>
      <c r="O299" s="369"/>
      <c r="P299" s="258"/>
      <c r="Q299" s="46"/>
      <c r="R299" s="159"/>
      <c r="S299" s="160"/>
      <c r="T299" s="235"/>
      <c r="U299" s="12"/>
      <c r="V299" s="12"/>
      <c r="W299" s="12"/>
    </row>
    <row r="300" spans="1:23" ht="252" x14ac:dyDescent="0.25">
      <c r="A300" s="307" t="s">
        <v>242</v>
      </c>
      <c r="B300" s="26" t="s">
        <v>1473</v>
      </c>
      <c r="C300" s="653" t="s">
        <v>815</v>
      </c>
      <c r="D300" s="648"/>
      <c r="E300" s="537" t="s">
        <v>1876</v>
      </c>
      <c r="F300" s="538" t="s">
        <v>1469</v>
      </c>
      <c r="G300" s="46"/>
      <c r="H300" s="539" t="s">
        <v>1902</v>
      </c>
      <c r="I300" s="493" t="s">
        <v>1903</v>
      </c>
      <c r="J300" s="621" t="s">
        <v>1469</v>
      </c>
      <c r="K300" s="56"/>
      <c r="L300" s="369"/>
      <c r="M300" s="220" t="s">
        <v>1469</v>
      </c>
      <c r="N300" s="157"/>
      <c r="O300" s="369"/>
      <c r="P300" s="258"/>
      <c r="Q300" s="46"/>
      <c r="R300" s="159"/>
      <c r="S300" s="160"/>
      <c r="T300" s="235"/>
      <c r="U300" s="12"/>
      <c r="V300" s="12"/>
      <c r="W300" s="12"/>
    </row>
    <row r="301" spans="1:23" ht="60" x14ac:dyDescent="0.25">
      <c r="A301" s="307" t="s">
        <v>243</v>
      </c>
      <c r="B301" s="26" t="s">
        <v>816</v>
      </c>
      <c r="C301" s="730"/>
      <c r="D301" s="648"/>
      <c r="E301" s="537" t="s">
        <v>1876</v>
      </c>
      <c r="F301" s="538" t="s">
        <v>1469</v>
      </c>
      <c r="G301" s="46"/>
      <c r="H301" s="539" t="s">
        <v>1902</v>
      </c>
      <c r="I301" s="493" t="s">
        <v>1904</v>
      </c>
      <c r="J301" s="621" t="s">
        <v>1469</v>
      </c>
      <c r="K301" s="56"/>
      <c r="L301" s="369"/>
      <c r="M301" s="220" t="s">
        <v>1469</v>
      </c>
      <c r="N301" s="157"/>
      <c r="O301" s="369"/>
      <c r="P301" s="258"/>
      <c r="Q301" s="46"/>
      <c r="R301" s="159"/>
      <c r="S301" s="160"/>
      <c r="T301" s="235"/>
      <c r="U301" s="12"/>
      <c r="V301" s="12"/>
      <c r="W301" s="12"/>
    </row>
    <row r="302" spans="1:23" ht="47.25" x14ac:dyDescent="0.25">
      <c r="A302" s="307" t="s">
        <v>244</v>
      </c>
      <c r="B302" s="26" t="s">
        <v>817</v>
      </c>
      <c r="C302" s="36" t="s">
        <v>778</v>
      </c>
      <c r="D302" s="648"/>
      <c r="E302" s="537" t="s">
        <v>1876</v>
      </c>
      <c r="F302" s="538" t="s">
        <v>1470</v>
      </c>
      <c r="G302" s="46"/>
      <c r="H302" s="550"/>
      <c r="I302" s="544"/>
      <c r="J302" s="621" t="s">
        <v>1470</v>
      </c>
      <c r="K302" s="56"/>
      <c r="L302" s="369"/>
      <c r="M302" s="220" t="s">
        <v>1470</v>
      </c>
      <c r="N302" s="157"/>
      <c r="O302" s="369"/>
      <c r="P302" s="258"/>
      <c r="Q302" s="46"/>
      <c r="R302" s="159"/>
      <c r="S302" s="160"/>
      <c r="T302" s="235"/>
      <c r="U302" s="12"/>
      <c r="V302" s="12"/>
      <c r="W302" s="12"/>
    </row>
    <row r="303" spans="1:23" ht="63" x14ac:dyDescent="0.25">
      <c r="A303" s="307" t="s">
        <v>245</v>
      </c>
      <c r="B303" s="26" t="s">
        <v>818</v>
      </c>
      <c r="C303" s="36" t="s">
        <v>778</v>
      </c>
      <c r="D303" s="648"/>
      <c r="E303" s="537" t="s">
        <v>1876</v>
      </c>
      <c r="F303" s="538" t="s">
        <v>1469</v>
      </c>
      <c r="G303" s="46"/>
      <c r="H303" s="539" t="s">
        <v>1898</v>
      </c>
      <c r="I303" s="493" t="s">
        <v>1905</v>
      </c>
      <c r="J303" s="621" t="s">
        <v>1469</v>
      </c>
      <c r="K303" s="56"/>
      <c r="L303" s="369"/>
      <c r="M303" s="220" t="s">
        <v>1469</v>
      </c>
      <c r="N303" s="157"/>
      <c r="O303" s="369"/>
      <c r="P303" s="258"/>
      <c r="Q303" s="46"/>
      <c r="R303" s="159"/>
      <c r="S303" s="160"/>
      <c r="T303" s="235"/>
      <c r="U303" s="12"/>
      <c r="V303" s="12"/>
      <c r="W303" s="12"/>
    </row>
    <row r="304" spans="1:23" ht="60" x14ac:dyDescent="0.25">
      <c r="A304" s="307" t="s">
        <v>246</v>
      </c>
      <c r="B304" s="26" t="s">
        <v>819</v>
      </c>
      <c r="C304" s="36" t="s">
        <v>778</v>
      </c>
      <c r="D304" s="648"/>
      <c r="E304" s="537" t="s">
        <v>1876</v>
      </c>
      <c r="F304" s="538" t="s">
        <v>1469</v>
      </c>
      <c r="G304" s="46"/>
      <c r="H304" s="539" t="s">
        <v>1902</v>
      </c>
      <c r="I304" s="493" t="s">
        <v>1906</v>
      </c>
      <c r="J304" s="621" t="s">
        <v>1469</v>
      </c>
      <c r="K304" s="56"/>
      <c r="L304" s="369"/>
      <c r="M304" s="220" t="s">
        <v>1469</v>
      </c>
      <c r="N304" s="157"/>
      <c r="O304" s="369"/>
      <c r="P304" s="258"/>
      <c r="Q304" s="46"/>
      <c r="R304" s="159"/>
      <c r="S304" s="160"/>
      <c r="T304" s="235"/>
      <c r="U304" s="12"/>
      <c r="V304" s="12"/>
      <c r="W304" s="12"/>
    </row>
    <row r="305" spans="1:23" ht="283.5" x14ac:dyDescent="0.25">
      <c r="A305" s="307" t="s">
        <v>247</v>
      </c>
      <c r="B305" s="26" t="s">
        <v>1636</v>
      </c>
      <c r="C305" s="36" t="s">
        <v>820</v>
      </c>
      <c r="D305" s="648"/>
      <c r="E305" s="537" t="s">
        <v>1876</v>
      </c>
      <c r="F305" s="538" t="s">
        <v>1469</v>
      </c>
      <c r="G305" s="46"/>
      <c r="H305" s="539" t="s">
        <v>1907</v>
      </c>
      <c r="I305" s="493" t="s">
        <v>1908</v>
      </c>
      <c r="J305" s="621" t="s">
        <v>1469</v>
      </c>
      <c r="K305" s="56"/>
      <c r="L305" s="369"/>
      <c r="M305" s="220" t="s">
        <v>1469</v>
      </c>
      <c r="N305" s="157"/>
      <c r="O305" s="369"/>
      <c r="P305" s="258"/>
      <c r="Q305" s="46"/>
      <c r="R305" s="159"/>
      <c r="S305" s="160"/>
      <c r="T305" s="235"/>
      <c r="U305" s="12"/>
      <c r="V305" s="12"/>
      <c r="W305" s="12"/>
    </row>
    <row r="306" spans="1:23" ht="63" x14ac:dyDescent="0.25">
      <c r="A306" s="307" t="s">
        <v>248</v>
      </c>
      <c r="B306" s="26" t="s">
        <v>821</v>
      </c>
      <c r="C306" s="210"/>
      <c r="D306" s="648"/>
      <c r="E306" s="537" t="s">
        <v>1876</v>
      </c>
      <c r="F306" s="538" t="s">
        <v>1469</v>
      </c>
      <c r="G306" s="46"/>
      <c r="H306" s="539" t="s">
        <v>1907</v>
      </c>
      <c r="I306" s="493" t="s">
        <v>1909</v>
      </c>
      <c r="J306" s="621" t="s">
        <v>1469</v>
      </c>
      <c r="K306" s="56"/>
      <c r="L306" s="369"/>
      <c r="M306" s="220" t="s">
        <v>1469</v>
      </c>
      <c r="N306" s="157"/>
      <c r="O306" s="369"/>
      <c r="P306" s="258"/>
      <c r="Q306" s="46"/>
      <c r="R306" s="159"/>
      <c r="S306" s="160"/>
      <c r="T306" s="235"/>
      <c r="U306" s="12"/>
      <c r="V306" s="12"/>
      <c r="W306" s="12"/>
    </row>
    <row r="307" spans="1:23" ht="63" x14ac:dyDescent="0.25">
      <c r="A307" s="307" t="s">
        <v>1455</v>
      </c>
      <c r="B307" s="33" t="s">
        <v>652</v>
      </c>
      <c r="C307" s="35" t="s">
        <v>1331</v>
      </c>
      <c r="D307" s="649"/>
      <c r="E307" s="537" t="s">
        <v>1876</v>
      </c>
      <c r="F307" s="538" t="s">
        <v>1470</v>
      </c>
      <c r="G307" s="46"/>
      <c r="H307" s="550"/>
      <c r="I307" s="544"/>
      <c r="J307" s="621" t="s">
        <v>1470</v>
      </c>
      <c r="K307" s="56"/>
      <c r="L307" s="369"/>
      <c r="M307" s="220" t="s">
        <v>1470</v>
      </c>
      <c r="N307" s="157"/>
      <c r="O307" s="369"/>
      <c r="P307" s="258"/>
      <c r="Q307" s="46"/>
      <c r="R307" s="159"/>
      <c r="S307" s="160"/>
      <c r="T307" s="235"/>
      <c r="U307" s="12"/>
      <c r="V307" s="12"/>
      <c r="W307" s="12"/>
    </row>
    <row r="308" spans="1:23" ht="21" x14ac:dyDescent="0.25">
      <c r="A308" s="308" t="s">
        <v>249</v>
      </c>
      <c r="B308" s="650" t="s">
        <v>822</v>
      </c>
      <c r="C308" s="651"/>
      <c r="D308" s="652"/>
      <c r="E308" s="545"/>
      <c r="F308" s="55"/>
      <c r="G308" s="39">
        <f>IF(OR(F308="NA",COUNTIF(F309:F313,"NA")&gt;2)=TRUE,"NA",IF(AND(F309="",F310="",F311="",F312="",F313="")=TRUE,"",IF(AND(OR(F309="Sim",F309="NA"),OR(F312="Sim",F312="NA"),OR(F313="Sim",F313="NA"))=TRUE,4,IF(AND(OR(F310="Sim",F310="NA"),OR(F312="Sim",F312="NA"),OR(F313="Sim",F313="NA"))=TRUE,3,IF(AND(OR(F311="Sim",F311="NA"),OR(F312="Sim",F312="NA"),OR(F313="Sim",F313="NA"))=TRUE,2,IF(AND(OR(F312="sim",F312="NA"),OR(F313="Sim",F313="NA")),1,0))))))</f>
        <v>0</v>
      </c>
      <c r="H308" s="57"/>
      <c r="I308" s="246"/>
      <c r="J308" s="360"/>
      <c r="K308" s="275"/>
      <c r="L308" s="481">
        <f>IF(OR(J308="NA",COUNTIF(J309:J313,"NA")&gt;2)=TRUE,"NA",IF(AND(J309="",J310="",J311="",J312="",J313="")=TRUE,"",IF(AND(OR(J309="Sim",J309="NA"),OR(J312="Sim",J312="NA"),OR(J313="Sim",J313="NA"))=TRUE,4,IF(AND(OR(J310="Sim",J310="NA"),OR(J312="Sim",J312="NA"),OR(J313="Sim",J313="NA"))=TRUE,3,IF(AND(OR(J311="Sim",J311="NA"),OR(J312="Sim",J312="NA"),OR(J313="Sim",J313="NA"))=TRUE,2,IF(AND(OR(J312="sim",J312="NA"),OR(J313="Sim",J313="NA")),1,0))))))</f>
        <v>0</v>
      </c>
      <c r="M308" s="221"/>
      <c r="N308" s="165"/>
      <c r="O308" s="481">
        <f>IF(OR(M308="NA",COUNTIF(M309:M313,"NA")&gt;2)=TRUE,"NA",IF(AND(M309="",M310="",M311="",M312="",M313="")=TRUE,"",IF(AND(OR(M309="Sim",M309="NA"),OR(M312="Sim",M312="NA"),OR(M313="Sim",M313="NA"))=TRUE,4,IF(AND(OR(M310="Sim",M310="NA"),OR(M312="Sim",M312="NA"),OR(M313="Sim",M313="NA"))=TRUE,3,IF(AND(OR(M311="Sim",M311="NA"),OR(M312="Sim",M312="NA"),OR(M313="Sim",M313="NA"))=TRUE,2,IF(AND(OR(M312="sim",M312="NA"),OR(M313="Sim",M313="NA")),1,0))))))</f>
        <v>0</v>
      </c>
      <c r="P308" s="259"/>
      <c r="Q308" s="39" t="str">
        <f>IF(OR(P308="NA",COUNTIF(P309:P313,"NA")&gt;2)=TRUE,"NA",IF(AND(P309="",P310="",P311="",P312="",P313="")=TRUE,"",IF(AND(OR(P309="Sim",P309="NA"),OR(P312="Sim",P312="NA"),OR(P313="Sim",P313="NA"))=TRUE,4,IF(AND(OR(P310="Sim",P310="NA"),OR(P312="Sim",P312="NA"),OR(P313="Sim",P313="NA"))=TRUE,3,IF(AND(OR(P311="Sim",P311="NA"),OR(P312="Sim",P312="NA"),OR(P313="Sim",P313="NA"))=TRUE,2,IF(AND(OR(P312="sim",P312="NA"),OR(P313="Sim",P313="NA")),1,0))))))</f>
        <v/>
      </c>
      <c r="R308" s="161"/>
      <c r="S308" s="162"/>
      <c r="T308" s="39">
        <f>IF(Q308="",IF(O308="",L308,O308),Q308)</f>
        <v>0</v>
      </c>
      <c r="U308" s="12"/>
      <c r="V308" s="12"/>
      <c r="W308" s="12"/>
    </row>
    <row r="309" spans="1:23" ht="94.5" x14ac:dyDescent="0.25">
      <c r="A309" s="317" t="s">
        <v>250</v>
      </c>
      <c r="B309" s="26" t="s">
        <v>823</v>
      </c>
      <c r="C309" s="653" t="s">
        <v>824</v>
      </c>
      <c r="D309" s="679" t="s">
        <v>1601</v>
      </c>
      <c r="E309" s="537" t="s">
        <v>1876</v>
      </c>
      <c r="F309" s="538" t="s">
        <v>1470</v>
      </c>
      <c r="G309" s="46"/>
      <c r="H309" s="56"/>
      <c r="I309" s="245"/>
      <c r="J309" s="621" t="s">
        <v>1470</v>
      </c>
      <c r="K309" s="56"/>
      <c r="L309" s="369"/>
      <c r="M309" s="220" t="s">
        <v>1470</v>
      </c>
      <c r="N309" s="157"/>
      <c r="O309" s="369"/>
      <c r="P309" s="258"/>
      <c r="Q309" s="46"/>
      <c r="R309" s="159"/>
      <c r="S309" s="160"/>
      <c r="T309" s="235"/>
      <c r="U309" s="12"/>
      <c r="V309" s="12"/>
      <c r="W309" s="12"/>
    </row>
    <row r="310" spans="1:23" ht="94.5" x14ac:dyDescent="0.25">
      <c r="A310" s="317" t="s">
        <v>251</v>
      </c>
      <c r="B310" s="26" t="s">
        <v>825</v>
      </c>
      <c r="C310" s="678"/>
      <c r="D310" s="648"/>
      <c r="E310" s="537" t="s">
        <v>1876</v>
      </c>
      <c r="F310" s="538" t="s">
        <v>1470</v>
      </c>
      <c r="G310" s="46"/>
      <c r="H310" s="56"/>
      <c r="I310" s="245"/>
      <c r="J310" s="621" t="s">
        <v>1470</v>
      </c>
      <c r="K310" s="56"/>
      <c r="L310" s="369"/>
      <c r="M310" s="220" t="s">
        <v>1470</v>
      </c>
      <c r="N310" s="157"/>
      <c r="O310" s="369"/>
      <c r="P310" s="258"/>
      <c r="Q310" s="46"/>
      <c r="R310" s="159"/>
      <c r="S310" s="160"/>
      <c r="T310" s="235"/>
      <c r="U310" s="12"/>
      <c r="V310" s="12"/>
      <c r="W310" s="12"/>
    </row>
    <row r="311" spans="1:23" ht="94.5" x14ac:dyDescent="0.25">
      <c r="A311" s="317" t="s">
        <v>252</v>
      </c>
      <c r="B311" s="26" t="s">
        <v>826</v>
      </c>
      <c r="C311" s="654"/>
      <c r="D311" s="648"/>
      <c r="E311" s="537" t="s">
        <v>1876</v>
      </c>
      <c r="F311" s="538" t="s">
        <v>1470</v>
      </c>
      <c r="G311" s="46"/>
      <c r="H311" s="56"/>
      <c r="I311" s="245"/>
      <c r="J311" s="621" t="s">
        <v>1470</v>
      </c>
      <c r="K311" s="56"/>
      <c r="L311" s="369"/>
      <c r="M311" s="220" t="s">
        <v>1470</v>
      </c>
      <c r="N311" s="157"/>
      <c r="O311" s="369"/>
      <c r="P311" s="258"/>
      <c r="Q311" s="46"/>
      <c r="R311" s="159"/>
      <c r="S311" s="160"/>
      <c r="T311" s="235"/>
      <c r="U311" s="12"/>
      <c r="V311" s="12"/>
      <c r="W311" s="12"/>
    </row>
    <row r="312" spans="1:23" ht="63" x14ac:dyDescent="0.25">
      <c r="A312" s="317" t="s">
        <v>253</v>
      </c>
      <c r="B312" s="26" t="s">
        <v>827</v>
      </c>
      <c r="C312" s="36" t="s">
        <v>828</v>
      </c>
      <c r="D312" s="648"/>
      <c r="E312" s="537" t="s">
        <v>1876</v>
      </c>
      <c r="F312" s="538" t="s">
        <v>1470</v>
      </c>
      <c r="G312" s="46"/>
      <c r="H312" s="539" t="s">
        <v>1910</v>
      </c>
      <c r="I312" s="544"/>
      <c r="J312" s="621" t="s">
        <v>1470</v>
      </c>
      <c r="K312" s="56"/>
      <c r="L312" s="369"/>
      <c r="M312" s="220" t="s">
        <v>1470</v>
      </c>
      <c r="N312" s="157"/>
      <c r="O312" s="369"/>
      <c r="P312" s="258"/>
      <c r="Q312" s="46"/>
      <c r="R312" s="159"/>
      <c r="S312" s="160"/>
      <c r="T312" s="235"/>
      <c r="U312" s="12"/>
      <c r="V312" s="12"/>
      <c r="W312" s="12"/>
    </row>
    <row r="313" spans="1:23" ht="63" x14ac:dyDescent="0.25">
      <c r="A313" s="318" t="s">
        <v>1453</v>
      </c>
      <c r="B313" s="26" t="s">
        <v>1452</v>
      </c>
      <c r="C313" s="36" t="s">
        <v>1454</v>
      </c>
      <c r="D313" s="649"/>
      <c r="E313" s="515" t="s">
        <v>1876</v>
      </c>
      <c r="F313" s="551" t="s">
        <v>1470</v>
      </c>
      <c r="G313" s="46"/>
      <c r="H313" s="539"/>
      <c r="I313" s="493" t="s">
        <v>1911</v>
      </c>
      <c r="J313" s="622" t="s">
        <v>1470</v>
      </c>
      <c r="K313" s="56"/>
      <c r="L313" s="369"/>
      <c r="M313" s="220" t="s">
        <v>1470</v>
      </c>
      <c r="N313" s="157"/>
      <c r="O313" s="369"/>
      <c r="P313" s="258"/>
      <c r="Q313" s="46"/>
      <c r="R313" s="159"/>
      <c r="S313" s="160"/>
      <c r="T313" s="235"/>
      <c r="U313" s="12"/>
      <c r="V313" s="12"/>
      <c r="W313" s="12"/>
    </row>
    <row r="314" spans="1:23" s="44" customFormat="1" ht="21" x14ac:dyDescent="0.35">
      <c r="A314" s="302" t="s">
        <v>254</v>
      </c>
      <c r="B314" s="658" t="s">
        <v>829</v>
      </c>
      <c r="C314" s="659"/>
      <c r="D314" s="660"/>
      <c r="E314" s="547"/>
      <c r="F314" s="72"/>
      <c r="G314" s="213">
        <f>IFERROR(IF(F314="NA","NÃO AVALIADO",IF(OR(AND(G316="NA",G320="NA")=TRUE,AND(G316="NA",G327="NA")=TRUE,AND(G316="NA",G343="NA")=TRUE,AND(G320="NA",G327="NA")=TRUE,AND(G320="NA",G343="NA")=TRUE,AND(G327="NA",G343="NA")=TRUE),"NÃO AVALIADO",IF(AND(G316="",G320="",G327="",G343="")=TRUE,"",IF(AVERAGE(G316,G320,G327,G343)-INT(AVERAGE(G316,G320,G327,G343))&lt;=0.5,INT(AVERAGE(G316,G320,G327,G343)),INT(AVERAGE(G316,G320,G327,G343))+1)))),"")</f>
        <v>2</v>
      </c>
      <c r="H314" s="65"/>
      <c r="I314" s="256"/>
      <c r="J314" s="219"/>
      <c r="K314" s="65"/>
      <c r="L314" s="482">
        <f>IFERROR(IF(J314="NA","NÃO AVALIADO",IF(OR(AND(L316="NA",L320="NA")=TRUE,AND(L316="NA",L327="NA")=TRUE,AND(L316="NA",L343="NA")=TRUE,AND(L320="NA",L327="NA")=TRUE,AND(L320="NA",L343="NA")=TRUE,AND(L327="NA",L343="NA")=TRUE),"NÃO AVALIADO",IF(AND(L316="",L320="",L327="",L343="")=TRUE,"",IF(AVERAGE(L316,L320,L327,L343)-INT(AVERAGE(L316,L320,L327,L343))&lt;=0.5,INT(AVERAGE(L316,L320,L327,L343)),INT(AVERAGE(L316,L320,L327,L343))+1)))),"")</f>
        <v>2</v>
      </c>
      <c r="M314" s="282"/>
      <c r="N314" s="62"/>
      <c r="O314" s="482">
        <f>IFERROR(IF(M314="NA","NÃO AVALIADO",IF(OR(AND(O316="NA",O320="NA")=TRUE,AND(O316="NA",O327="NA")=TRUE,AND(O316="NA",O343="NA")=TRUE,AND(O320="NA",O327="NA")=TRUE,AND(O320="NA",O343="NA")=TRUE,AND(O327="NA",O343="NA")=TRUE),"NÃO AVALIADO",IF(AND(O316="",O320="",O327="",O343="")=TRUE,"",IF(AVERAGE(O316,O320,O327,O343)-INT(AVERAGE(O316,O320,O327,O343))&lt;=0.5,INT(AVERAGE(O316,O320,O327,O343)),INT(AVERAGE(O316,O320,O327,O343))+1)))),"")</f>
        <v>2</v>
      </c>
      <c r="P314" s="149"/>
      <c r="Q314" s="213" t="str">
        <f>IFERROR(IF(P314="NA","NÃO AVALIADO",IF(OR(AND(Q316="NA",Q320="NA")=TRUE,AND(Q316="NA",Q327="NA")=TRUE,AND(Q316="NA",Q343="NA")=TRUE,AND(Q320="NA",Q327="NA")=TRUE,AND(Q320="NA",Q343="NA")=TRUE,AND(Q327="NA",Q343="NA")=TRUE),"NÃO AVALIADO",IF(AND(Q316="",Q320="",Q327="",Q343="")=TRUE,"",IF(AVERAGE(Q316,Q320,Q327,Q343)-INT(AVERAGE(Q316,Q320,Q327,Q343))&lt;=0.5,INT(AVERAGE(Q316,Q320,Q327,Q343)),INT(AVERAGE(Q316,Q320,Q327,Q343))+1)))),"")</f>
        <v/>
      </c>
      <c r="R314" s="72"/>
      <c r="S314" s="151"/>
      <c r="T314" s="232">
        <f>IF(Q314="",IF(O314="",L314,O314),Q314)</f>
        <v>2</v>
      </c>
      <c r="U314" s="45"/>
      <c r="V314" s="45"/>
      <c r="W314" s="45"/>
    </row>
    <row r="315" spans="1:23" ht="21" x14ac:dyDescent="0.25">
      <c r="A315" s="303" t="s">
        <v>3</v>
      </c>
      <c r="B315" s="664" t="s">
        <v>564</v>
      </c>
      <c r="C315" s="651"/>
      <c r="D315" s="652"/>
      <c r="E315" s="548"/>
      <c r="F315" s="64"/>
      <c r="G315" s="41"/>
      <c r="H315" s="53"/>
      <c r="I315" s="244"/>
      <c r="J315" s="220"/>
      <c r="K315" s="53"/>
      <c r="L315" s="368"/>
      <c r="M315" s="225"/>
      <c r="N315" s="157"/>
      <c r="O315" s="368"/>
      <c r="P315" s="263"/>
      <c r="Q315" s="41"/>
      <c r="R315" s="157"/>
      <c r="S315" s="158"/>
      <c r="T315" s="233"/>
      <c r="U315" s="12"/>
      <c r="V315" s="12"/>
      <c r="W315" s="12"/>
    </row>
    <row r="316" spans="1:23" ht="21" x14ac:dyDescent="0.25">
      <c r="A316" s="304" t="s">
        <v>255</v>
      </c>
      <c r="B316" s="663" t="s">
        <v>830</v>
      </c>
      <c r="C316" s="651"/>
      <c r="D316" s="652"/>
      <c r="E316" s="549"/>
      <c r="F316" s="55"/>
      <c r="G316" s="39">
        <f>IF(OR(F316="NA",COUNTIF(F317:F319,"NA")&gt;2)=TRUE,"NA",IF(AND(F317="",F318="",F319="")=TRUE,"",IF(COUNTIF(F317:F319,"Sim")+COUNTIF(F317:F319,"NA")=3,4,IF(OR(F317="Sim",F317="NA"),3,IF(COUNTIF(F317:F319,"Sim")+COUNTIF(F317:F319,"NA")=2,2,IF(COUNTIF(F317:F319,"Sim")+COUNTIF(F317:F319,"NA")=1,1,0))))))</f>
        <v>4</v>
      </c>
      <c r="H316" s="63"/>
      <c r="I316" s="250"/>
      <c r="J316" s="360"/>
      <c r="K316" s="278"/>
      <c r="L316" s="481">
        <f>IF(OR(J316="NA",COUNTIF(J317:J319,"NA")&gt;2)=TRUE,"NA",IF(AND(J317="",J318="",J319="")=TRUE,"",IF(COUNTIF(J317:J319,"Sim")+COUNTIF(J317:J319,"NA")=3,4,IF(OR(J317="Sim",J317="NA"),3,IF(COUNTIF(J317:J319,"Sim")+COUNTIF(J317:J319,"NA")=2,2,IF(COUNTIF(J317:J319,"Sim")+COUNTIF(J317:J319,"NA")=1,1,0))))))</f>
        <v>4</v>
      </c>
      <c r="M316" s="221"/>
      <c r="N316" s="165"/>
      <c r="O316" s="481">
        <f>IF(OR(M316="NA",COUNTIF(M317:M319,"NA")&gt;2)=TRUE,"NA",IF(AND(M317="",M318="",M319="")=TRUE,"",IF(COUNTIF(M317:M319,"Sim")+COUNTIF(M317:M319,"NA")=3,4,IF(OR(M317="Sim",M317="NA"),3,IF(COUNTIF(M317:M319,"Sim")+COUNTIF(M317:M319,"NA")=2,2,IF(COUNTIF(M317:M319,"Sim")+COUNTIF(M317:M319,"NA")=1,1,0))))))</f>
        <v>4</v>
      </c>
      <c r="P316" s="259"/>
      <c r="Q316" s="39" t="str">
        <f>IF(OR(P316="NA",COUNTIF(P317:P319,"NA")&gt;2)=TRUE,"NA",IF(AND(P317="",P318="",P319="")=TRUE,"",IF(COUNTIF(P317:P319,"Sim")+COUNTIF(P317:P319,"NA")=3,4,IF(OR(P317="Sim",P317="NA"),3,IF(COUNTIF(P317:P319,"Sim")+COUNTIF(P317:P319,"NA")=2,2,IF(COUNTIF(P317:P319,"Sim")+COUNTIF(P317:P319,"NA")=1,1,0))))))</f>
        <v/>
      </c>
      <c r="R316" s="165"/>
      <c r="S316" s="166"/>
      <c r="T316" s="39">
        <f>IF(Q316="",IF(O316="",L316,O316),Q316)</f>
        <v>4</v>
      </c>
      <c r="U316" s="12"/>
      <c r="V316" s="12"/>
      <c r="W316" s="12"/>
    </row>
    <row r="317" spans="1:23" ht="189" x14ac:dyDescent="0.25">
      <c r="A317" s="305" t="s">
        <v>256</v>
      </c>
      <c r="B317" s="8" t="s">
        <v>1474</v>
      </c>
      <c r="C317" s="13"/>
      <c r="D317" s="644" t="s">
        <v>831</v>
      </c>
      <c r="E317" s="537" t="s">
        <v>1889</v>
      </c>
      <c r="F317" s="538" t="s">
        <v>1469</v>
      </c>
      <c r="G317" s="41"/>
      <c r="H317" s="526" t="s">
        <v>1912</v>
      </c>
      <c r="I317" s="495" t="s">
        <v>1913</v>
      </c>
      <c r="J317" s="621" t="s">
        <v>1469</v>
      </c>
      <c r="K317" s="53"/>
      <c r="L317" s="368"/>
      <c r="M317" s="220" t="s">
        <v>1469</v>
      </c>
      <c r="N317" s="157"/>
      <c r="O317" s="368"/>
      <c r="P317" s="258"/>
      <c r="Q317" s="41"/>
      <c r="R317" s="157"/>
      <c r="S317" s="158"/>
      <c r="T317" s="233"/>
      <c r="U317" s="12"/>
      <c r="V317" s="12"/>
      <c r="W317" s="12"/>
    </row>
    <row r="318" spans="1:23" ht="126" x14ac:dyDescent="0.25">
      <c r="A318" s="305" t="s">
        <v>257</v>
      </c>
      <c r="B318" s="8" t="s">
        <v>1475</v>
      </c>
      <c r="C318" s="13"/>
      <c r="D318" s="661"/>
      <c r="E318" s="537" t="s">
        <v>1889</v>
      </c>
      <c r="F318" s="538" t="s">
        <v>1469</v>
      </c>
      <c r="G318" s="41"/>
      <c r="H318" s="526" t="s">
        <v>1914</v>
      </c>
      <c r="I318" s="495" t="s">
        <v>1915</v>
      </c>
      <c r="J318" s="621" t="s">
        <v>1469</v>
      </c>
      <c r="K318" s="53"/>
      <c r="L318" s="368"/>
      <c r="M318" s="220" t="s">
        <v>1469</v>
      </c>
      <c r="N318" s="157"/>
      <c r="O318" s="368"/>
      <c r="P318" s="258"/>
      <c r="Q318" s="41"/>
      <c r="R318" s="157"/>
      <c r="S318" s="158"/>
      <c r="T318" s="233"/>
      <c r="U318" s="12"/>
      <c r="V318" s="12"/>
      <c r="W318" s="12"/>
    </row>
    <row r="319" spans="1:23" ht="63" x14ac:dyDescent="0.25">
      <c r="A319" s="305" t="s">
        <v>258</v>
      </c>
      <c r="B319" s="8" t="s">
        <v>832</v>
      </c>
      <c r="C319" s="13" t="s">
        <v>833</v>
      </c>
      <c r="D319" s="662"/>
      <c r="E319" s="537" t="s">
        <v>1889</v>
      </c>
      <c r="F319" s="538" t="s">
        <v>1469</v>
      </c>
      <c r="G319" s="41"/>
      <c r="H319" s="526" t="s">
        <v>1916</v>
      </c>
      <c r="I319" s="495" t="s">
        <v>1917</v>
      </c>
      <c r="J319" s="621" t="s">
        <v>1469</v>
      </c>
      <c r="K319" s="53"/>
      <c r="L319" s="368"/>
      <c r="M319" s="220" t="s">
        <v>1469</v>
      </c>
      <c r="N319" s="157"/>
      <c r="O319" s="368"/>
      <c r="P319" s="258"/>
      <c r="Q319" s="41"/>
      <c r="R319" s="157"/>
      <c r="S319" s="158"/>
      <c r="T319" s="233"/>
      <c r="U319" s="12"/>
      <c r="V319" s="12"/>
      <c r="W319" s="12"/>
    </row>
    <row r="320" spans="1:23" ht="21" x14ac:dyDescent="0.25">
      <c r="A320" s="308" t="s">
        <v>259</v>
      </c>
      <c r="B320" s="650" t="s">
        <v>834</v>
      </c>
      <c r="C320" s="651"/>
      <c r="D320" s="652"/>
      <c r="E320" s="545"/>
      <c r="F320" s="55"/>
      <c r="G320" s="40">
        <f>IF(OR(F320="NA",COUNTIF(F322:F326,"NA")&gt;2)=TRUE,"NA",IF(AND(F322="",F323="",F324="",F325="",F326="")=TRUE,"",IF(COUNTIF(F322:F326,"Sim")+COUNTIF(F322:F326,"NA")=5,4,IF(AND(OR(F322="Sim",F322="NA"),OR(F324="Sim",F324="NA"))=TRUE,3,IF(OR(F322="Sim",F322="NA",F324="Sim",F324="NA")=TRUE,2,IF(OR(F323="Sim",F323="NA"),1,0))))))</f>
        <v>4</v>
      </c>
      <c r="H320" s="57"/>
      <c r="I320" s="246"/>
      <c r="J320" s="360"/>
      <c r="K320" s="275"/>
      <c r="L320" s="481">
        <f>IF(OR(J320="NA",COUNTIF(J322:J326,"NA")&gt;2)=TRUE,"NA",IF(AND(J322="",J323="",J324="",J325="",J326="")=TRUE,"",IF(COUNTIF(J322:J326,"Sim")+COUNTIF(J322:J326,"NA")=5,4,IF(AND(OR(J322="Sim",J322="NA"),OR(J324="Sim",J324="NA"))=TRUE,3,IF(OR(J322="Sim",J322="NA",J324="Sim",J324="NA")=TRUE,2,IF(OR(J323="Sim",J323="NA"),1,0))))))</f>
        <v>4</v>
      </c>
      <c r="M320" s="221"/>
      <c r="N320" s="165"/>
      <c r="O320" s="481">
        <f>IF(OR(M320="NA",COUNTIF(M322:M326,"NA")&gt;2)=TRUE,"NA",IF(AND(M322="",M323="",M324="",M325="",M326="")=TRUE,"",IF(COUNTIF(M322:M326,"Sim")+COUNTIF(M322:M326,"NA")=5,4,IF(AND(OR(M322="Sim",M322="NA"),OR(M324="Sim",M324="NA"))=TRUE,3,IF(OR(M322="Sim",M322="NA",M324="Sim",M324="NA")=TRUE,2,IF(OR(M323="Sim",M323="NA"),1,0))))))</f>
        <v>4</v>
      </c>
      <c r="P320" s="259"/>
      <c r="Q320" s="40" t="str">
        <f>IF(OR(P320="NA",COUNTIF(P322:P326,"NA")&gt;2)=TRUE,"NA",IF(AND(P322="",P323="",P324="",P325="",P326="")=TRUE,"",IF(COUNTIF(P322:P326,"Sim")+COUNTIF(P322:P326,"NA")=5,4,IF(AND(OR(P322="Sim",P322="NA"),OR(P324="Sim",P324="NA"))=TRUE,3,IF(OR(P322="Sim",P322="NA",P324="Sim",P324="NA")=TRUE,2,IF(OR(P323="Sim",P323="NA"),1,0))))))</f>
        <v/>
      </c>
      <c r="R320" s="161"/>
      <c r="S320" s="162"/>
      <c r="T320" s="39">
        <f>IF(Q320="",IF(O320="",L320,O320),Q320)</f>
        <v>4</v>
      </c>
      <c r="U320" s="12"/>
      <c r="V320" s="12"/>
      <c r="W320" s="12"/>
    </row>
    <row r="321" spans="1:23" ht="18.75" x14ac:dyDescent="0.25">
      <c r="A321" s="307"/>
      <c r="B321" s="8" t="s">
        <v>591</v>
      </c>
      <c r="C321" s="13"/>
      <c r="D321" s="647" t="s">
        <v>1604</v>
      </c>
      <c r="E321" s="546"/>
      <c r="F321" s="76"/>
      <c r="G321" s="46"/>
      <c r="H321" s="56"/>
      <c r="I321" s="245"/>
      <c r="J321" s="224"/>
      <c r="K321" s="56"/>
      <c r="L321" s="369"/>
      <c r="M321" s="375"/>
      <c r="N321" s="157"/>
      <c r="O321" s="369"/>
      <c r="P321" s="264"/>
      <c r="Q321" s="46"/>
      <c r="R321" s="159"/>
      <c r="S321" s="160"/>
      <c r="T321" s="76"/>
      <c r="U321" s="12"/>
      <c r="V321" s="12"/>
      <c r="W321" s="12"/>
    </row>
    <row r="322" spans="1:23" ht="78.75" x14ac:dyDescent="0.25">
      <c r="A322" s="307" t="s">
        <v>260</v>
      </c>
      <c r="B322" s="8" t="s">
        <v>835</v>
      </c>
      <c r="C322" s="13" t="s">
        <v>802</v>
      </c>
      <c r="D322" s="648"/>
      <c r="E322" s="537" t="s">
        <v>1889</v>
      </c>
      <c r="F322" s="538" t="s">
        <v>1469</v>
      </c>
      <c r="G322" s="46"/>
      <c r="H322" s="526" t="s">
        <v>1918</v>
      </c>
      <c r="I322" s="495" t="s">
        <v>1919</v>
      </c>
      <c r="J322" s="621" t="s">
        <v>1469</v>
      </c>
      <c r="K322" s="56"/>
      <c r="L322" s="369"/>
      <c r="M322" s="220" t="s">
        <v>1469</v>
      </c>
      <c r="N322" s="157"/>
      <c r="O322" s="369"/>
      <c r="P322" s="258"/>
      <c r="Q322" s="46"/>
      <c r="R322" s="159"/>
      <c r="S322" s="160"/>
      <c r="T322" s="235"/>
      <c r="U322" s="12"/>
      <c r="V322" s="12"/>
      <c r="W322" s="12"/>
    </row>
    <row r="323" spans="1:23" ht="60" x14ac:dyDescent="0.25">
      <c r="A323" s="307" t="s">
        <v>261</v>
      </c>
      <c r="B323" s="8" t="s">
        <v>836</v>
      </c>
      <c r="C323" s="13" t="s">
        <v>804</v>
      </c>
      <c r="D323" s="648"/>
      <c r="E323" s="537" t="s">
        <v>1889</v>
      </c>
      <c r="F323" s="538" t="s">
        <v>1469</v>
      </c>
      <c r="G323" s="46"/>
      <c r="H323" s="526" t="s">
        <v>1920</v>
      </c>
      <c r="I323" s="495" t="s">
        <v>1921</v>
      </c>
      <c r="J323" s="621" t="s">
        <v>1469</v>
      </c>
      <c r="K323" s="56"/>
      <c r="L323" s="369"/>
      <c r="M323" s="220" t="s">
        <v>1469</v>
      </c>
      <c r="N323" s="157"/>
      <c r="O323" s="369"/>
      <c r="P323" s="258"/>
      <c r="Q323" s="46"/>
      <c r="R323" s="159"/>
      <c r="S323" s="160"/>
      <c r="T323" s="235"/>
      <c r="U323" s="12"/>
      <c r="V323" s="12"/>
      <c r="W323" s="12"/>
    </row>
    <row r="324" spans="1:23" ht="60" x14ac:dyDescent="0.25">
      <c r="A324" s="307" t="s">
        <v>262</v>
      </c>
      <c r="B324" s="8" t="s">
        <v>837</v>
      </c>
      <c r="C324" s="13" t="s">
        <v>838</v>
      </c>
      <c r="D324" s="648"/>
      <c r="E324" s="537" t="s">
        <v>1889</v>
      </c>
      <c r="F324" s="538" t="s">
        <v>1469</v>
      </c>
      <c r="G324" s="46"/>
      <c r="H324" s="526" t="s">
        <v>1922</v>
      </c>
      <c r="I324" s="495" t="s">
        <v>1923</v>
      </c>
      <c r="J324" s="621" t="s">
        <v>1469</v>
      </c>
      <c r="K324" s="56"/>
      <c r="L324" s="369"/>
      <c r="M324" s="220" t="s">
        <v>1469</v>
      </c>
      <c r="N324" s="157"/>
      <c r="O324" s="369"/>
      <c r="P324" s="258"/>
      <c r="Q324" s="46"/>
      <c r="R324" s="159"/>
      <c r="S324" s="160"/>
      <c r="T324" s="235"/>
      <c r="U324" s="12"/>
      <c r="V324" s="12"/>
      <c r="W324" s="12"/>
    </row>
    <row r="325" spans="1:23" ht="78.75" x14ac:dyDescent="0.25">
      <c r="A325" s="307" t="s">
        <v>263</v>
      </c>
      <c r="B325" s="8" t="s">
        <v>805</v>
      </c>
      <c r="C325" s="13" t="s">
        <v>806</v>
      </c>
      <c r="D325" s="648"/>
      <c r="E325" s="537" t="s">
        <v>1889</v>
      </c>
      <c r="F325" s="538" t="s">
        <v>1469</v>
      </c>
      <c r="G325" s="46"/>
      <c r="H325" s="526" t="s">
        <v>1924</v>
      </c>
      <c r="I325" s="495" t="s">
        <v>1925</v>
      </c>
      <c r="J325" s="621" t="s">
        <v>1469</v>
      </c>
      <c r="K325" s="56"/>
      <c r="L325" s="369"/>
      <c r="M325" s="220" t="s">
        <v>1469</v>
      </c>
      <c r="N325" s="157"/>
      <c r="O325" s="369"/>
      <c r="P325" s="258"/>
      <c r="Q325" s="46"/>
      <c r="R325" s="159"/>
      <c r="S325" s="160"/>
      <c r="T325" s="235"/>
      <c r="U325" s="12"/>
      <c r="V325" s="12"/>
      <c r="W325" s="12"/>
    </row>
    <row r="326" spans="1:23" ht="60" x14ac:dyDescent="0.25">
      <c r="A326" s="307" t="s">
        <v>264</v>
      </c>
      <c r="B326" s="8" t="s">
        <v>839</v>
      </c>
      <c r="C326" s="13" t="s">
        <v>808</v>
      </c>
      <c r="D326" s="649"/>
      <c r="E326" s="537" t="s">
        <v>1889</v>
      </c>
      <c r="F326" s="538" t="s">
        <v>1469</v>
      </c>
      <c r="G326" s="46"/>
      <c r="H326" s="526" t="s">
        <v>1926</v>
      </c>
      <c r="I326" s="495" t="s">
        <v>1927</v>
      </c>
      <c r="J326" s="621" t="s">
        <v>1469</v>
      </c>
      <c r="K326" s="56"/>
      <c r="L326" s="369"/>
      <c r="M326" s="220" t="s">
        <v>1469</v>
      </c>
      <c r="N326" s="157"/>
      <c r="O326" s="369"/>
      <c r="P326" s="258"/>
      <c r="Q326" s="46"/>
      <c r="R326" s="159"/>
      <c r="S326" s="160"/>
      <c r="T326" s="235"/>
      <c r="U326" s="12"/>
      <c r="V326" s="12"/>
      <c r="W326" s="12"/>
    </row>
    <row r="327" spans="1:23" ht="21" x14ac:dyDescent="0.25">
      <c r="A327" s="308" t="s">
        <v>265</v>
      </c>
      <c r="B327" s="650" t="s">
        <v>840</v>
      </c>
      <c r="C327" s="651"/>
      <c r="D327" s="652"/>
      <c r="E327" s="545"/>
      <c r="F327" s="55"/>
      <c r="G327" s="40">
        <f>IF(OR(F327="NA",COUNTIF(F329:F342,"NA")&gt;2)=TRUE,"NA",IF(AND(F329="",F330="",F331="",F332="",F333="",F334="",F335="",F336="",F338="",F339="",F340="",F341="",F342="")=TRUE,"",IF(COUNTIF(F329:F342,"sim")+COUNTIF(F329:F342,"NA")&gt;=13,4,IF(AND(OR(F329="Sim",F329="NA"),OR(F332="Sim",F332="NA"),OR(F335="Sim",F335="NA"),OR(F339="Sim",F339="NA"),OR(F340="Sim",F340="NA"),OR(F341="Sim",F341="NA"),OR(F342="Sim",F342="NA"))=TRUE,3,IF(AND(OR(F332="Sim",F332="NA"),OR(F335="Sim",F335="NA"),OR(F339="Sim",F339="NA"),OR(F340="Sim",F340="NA"),OR(F342="Sim",F342="NA"))=TRUE,2,IF(COUNTIF(F329:F342,"sim")+COUNTIF(F329:F342,"NA")&gt;=3,1,0))))))</f>
        <v>1</v>
      </c>
      <c r="H327" s="57"/>
      <c r="I327" s="246"/>
      <c r="J327" s="360"/>
      <c r="K327" s="275"/>
      <c r="L327" s="481">
        <f>IF(OR(J327="NA",COUNTIF(J329:J342,"NA")&gt;2)=TRUE,"NA",IF(AND(J329="",J330="",J331="",J332="",J333="",J334="",J335="",J336="",J338="",J339="",J340="",J341="",J342="")=TRUE,"",IF(COUNTIF(J329:J342,"sim")+COUNTIF(J329:J342,"NA")&gt;=13,4,IF(AND(OR(J329="Sim",J329="NA"),OR(J332="Sim",J332="NA"),OR(J335="Sim",J335="NA"),OR(J339="Sim",J339="NA"),OR(J340="Sim",J340="NA"),OR(J341="Sim",J341="NA"),OR(J342="Sim",J342="NA"))=TRUE,3,IF(AND(OR(J332="Sim",J332="NA"),OR(J335="Sim",J335="NA"),OR(J339="Sim",J339="NA"),OR(J340="Sim",J340="NA"),OR(J342="Sim",J342="NA"))=TRUE,2,IF(COUNTIF(J329:J342,"sim")+COUNTIF(J329:J342,"NA")&gt;=3,1,0))))))</f>
        <v>1</v>
      </c>
      <c r="M327" s="221"/>
      <c r="N327" s="165"/>
      <c r="O327" s="481">
        <f>IF(OR(M327="NA",COUNTIF(M329:M342,"NA")&gt;2)=TRUE,"NA",IF(AND(M329="",M330="",M331="",M332="",M333="",M334="",M335="",M336="",M338="",M339="",M340="",M341="",M342="")=TRUE,"",IF(COUNTIF(M329:M342,"sim")+COUNTIF(M329:M342,"NA")&gt;=13,4,IF(AND(OR(M329="Sim",M329="NA"),OR(M332="Sim",M332="NA"),OR(M335="Sim",M335="NA"),OR(M339="Sim",M339="NA"),OR(M340="Sim",M340="NA"),OR(M341="Sim",M341="NA"),OR(M342="Sim",M342="NA"))=TRUE,3,IF(AND(OR(M332="Sim",M332="NA"),OR(M335="Sim",M335="NA"),OR(M339="Sim",M339="NA"),OR(M340="Sim",M340="NA"),OR(M342="Sim",M342="NA"))=TRUE,2,IF(COUNTIF(M329:M342,"sim")+COUNTIF(M329:M342,"NA")&gt;=3,1,0))))))</f>
        <v>1</v>
      </c>
      <c r="P327" s="259"/>
      <c r="Q327" s="40" t="str">
        <f>IF(OR(P327="NA",COUNTIF(P329:P342,"NA")&gt;2)=TRUE,"NA",IF(AND(P329="",P330="",P331="",P332="",P333="",P334="",P335="",P336="",P338="",P339="",P340="",P341="",P342="")=TRUE,"",IF(COUNTIF(P329:P342,"sim")+COUNTIF(P329:P342,"NA")&gt;=13,4,IF(AND(OR(P329="Sim",P329="NA"),OR(P332="Sim",P332="NA"),OR(P335="Sim",P335="NA"),OR(P339="Sim",P339="NA"),OR(P340="Sim",P340="NA"),OR(P341="Sim",P341="NA"),OR(P342="Sim",P342="NA"))=TRUE,3,IF(AND(OR(P332="Sim",P332="NA"),OR(P335="Sim",P335="NA"),OR(P339="Sim",P339="NA"),OR(P340="Sim",P340="NA"),OR(P342="Sim",P342="NA"))=TRUE,2,IF(COUNTIF(P329:P342,"sim")+COUNTIF(P329:P342,"NA")&gt;=3,1,0))))))</f>
        <v/>
      </c>
      <c r="R327" s="161"/>
      <c r="S327" s="162"/>
      <c r="T327" s="39">
        <f>IF(Q327="",IF(O327="",L327,O327),Q327)</f>
        <v>1</v>
      </c>
      <c r="U327" s="12"/>
      <c r="V327" s="12"/>
      <c r="W327" s="12"/>
    </row>
    <row r="328" spans="1:23" ht="18.75" x14ac:dyDescent="0.25">
      <c r="A328" s="317"/>
      <c r="B328" s="316" t="s">
        <v>841</v>
      </c>
      <c r="C328" s="36"/>
      <c r="D328" s="647" t="s">
        <v>1464</v>
      </c>
      <c r="E328" s="546"/>
      <c r="F328" s="76"/>
      <c r="G328" s="46"/>
      <c r="H328" s="56"/>
      <c r="I328" s="245"/>
      <c r="J328" s="224"/>
      <c r="K328" s="56"/>
      <c r="L328" s="369"/>
      <c r="M328" s="226"/>
      <c r="N328" s="157"/>
      <c r="O328" s="369"/>
      <c r="P328" s="264"/>
      <c r="Q328" s="46"/>
      <c r="R328" s="159"/>
      <c r="S328" s="160"/>
      <c r="T328" s="238"/>
      <c r="U328" s="12"/>
      <c r="V328" s="12"/>
      <c r="W328" s="12"/>
    </row>
    <row r="329" spans="1:23" ht="78.75" x14ac:dyDescent="0.25">
      <c r="A329" s="317" t="s">
        <v>266</v>
      </c>
      <c r="B329" s="26" t="s">
        <v>842</v>
      </c>
      <c r="C329" s="653" t="s">
        <v>752</v>
      </c>
      <c r="D329" s="648"/>
      <c r="E329" s="537" t="s">
        <v>1889</v>
      </c>
      <c r="F329" s="538" t="s">
        <v>1469</v>
      </c>
      <c r="G329" s="46"/>
      <c r="H329" s="539" t="s">
        <v>1928</v>
      </c>
      <c r="I329" s="493" t="s">
        <v>1929</v>
      </c>
      <c r="J329" s="621" t="s">
        <v>1469</v>
      </c>
      <c r="K329" s="56"/>
      <c r="L329" s="369"/>
      <c r="M329" s="220" t="s">
        <v>1469</v>
      </c>
      <c r="N329" s="157"/>
      <c r="O329" s="369"/>
      <c r="P329" s="258"/>
      <c r="Q329" s="46"/>
      <c r="R329" s="159"/>
      <c r="S329" s="160"/>
      <c r="T329" s="235"/>
      <c r="U329" s="12"/>
      <c r="V329" s="12"/>
      <c r="W329" s="12"/>
    </row>
    <row r="330" spans="1:23" ht="60" x14ac:dyDescent="0.25">
      <c r="A330" s="317" t="s">
        <v>267</v>
      </c>
      <c r="B330" s="26" t="s">
        <v>843</v>
      </c>
      <c r="C330" s="678"/>
      <c r="D330" s="648"/>
      <c r="E330" s="537" t="s">
        <v>1889</v>
      </c>
      <c r="F330" s="538" t="s">
        <v>1469</v>
      </c>
      <c r="G330" s="46"/>
      <c r="H330" s="539" t="s">
        <v>1930</v>
      </c>
      <c r="I330" s="493" t="s">
        <v>1931</v>
      </c>
      <c r="J330" s="621" t="s">
        <v>1469</v>
      </c>
      <c r="K330" s="56"/>
      <c r="L330" s="369"/>
      <c r="M330" s="220" t="s">
        <v>1469</v>
      </c>
      <c r="N330" s="157"/>
      <c r="O330" s="369"/>
      <c r="P330" s="258"/>
      <c r="Q330" s="46"/>
      <c r="R330" s="159"/>
      <c r="S330" s="160"/>
      <c r="T330" s="235"/>
      <c r="U330" s="12"/>
      <c r="V330" s="12"/>
      <c r="W330" s="12"/>
    </row>
    <row r="331" spans="1:23" ht="63" x14ac:dyDescent="0.25">
      <c r="A331" s="317" t="s">
        <v>268</v>
      </c>
      <c r="B331" s="26" t="s">
        <v>844</v>
      </c>
      <c r="C331" s="678"/>
      <c r="D331" s="648"/>
      <c r="E331" s="537" t="s">
        <v>1889</v>
      </c>
      <c r="F331" s="538" t="s">
        <v>1469</v>
      </c>
      <c r="G331" s="46"/>
      <c r="H331" s="539" t="s">
        <v>1932</v>
      </c>
      <c r="I331" s="493" t="s">
        <v>1933</v>
      </c>
      <c r="J331" s="621" t="s">
        <v>1469</v>
      </c>
      <c r="K331" s="56"/>
      <c r="L331" s="369"/>
      <c r="M331" s="220" t="s">
        <v>1469</v>
      </c>
      <c r="N331" s="157"/>
      <c r="O331" s="369"/>
      <c r="P331" s="258"/>
      <c r="Q331" s="46"/>
      <c r="R331" s="159"/>
      <c r="S331" s="160"/>
      <c r="T331" s="235"/>
      <c r="U331" s="12"/>
      <c r="V331" s="12"/>
      <c r="W331" s="12"/>
    </row>
    <row r="332" spans="1:23" ht="63" x14ac:dyDescent="0.25">
      <c r="A332" s="317" t="s">
        <v>269</v>
      </c>
      <c r="B332" s="26" t="s">
        <v>845</v>
      </c>
      <c r="C332" s="678"/>
      <c r="D332" s="648"/>
      <c r="E332" s="537" t="s">
        <v>1889</v>
      </c>
      <c r="F332" s="538" t="s">
        <v>1469</v>
      </c>
      <c r="G332" s="46"/>
      <c r="H332" s="539" t="s">
        <v>1932</v>
      </c>
      <c r="I332" s="493" t="s">
        <v>1934</v>
      </c>
      <c r="J332" s="621" t="s">
        <v>1469</v>
      </c>
      <c r="K332" s="56"/>
      <c r="L332" s="369"/>
      <c r="M332" s="220" t="s">
        <v>1469</v>
      </c>
      <c r="N332" s="157"/>
      <c r="O332" s="369"/>
      <c r="P332" s="258"/>
      <c r="Q332" s="46"/>
      <c r="R332" s="159"/>
      <c r="S332" s="160"/>
      <c r="T332" s="235"/>
      <c r="U332" s="12"/>
      <c r="V332" s="12"/>
      <c r="W332" s="12"/>
    </row>
    <row r="333" spans="1:23" ht="63" x14ac:dyDescent="0.25">
      <c r="A333" s="317" t="s">
        <v>270</v>
      </c>
      <c r="B333" s="26" t="s">
        <v>846</v>
      </c>
      <c r="C333" s="678"/>
      <c r="D333" s="648"/>
      <c r="E333" s="537" t="s">
        <v>1889</v>
      </c>
      <c r="F333" s="538" t="s">
        <v>1469</v>
      </c>
      <c r="G333" s="46"/>
      <c r="H333" s="539" t="s">
        <v>1935</v>
      </c>
      <c r="I333" s="493" t="s">
        <v>1936</v>
      </c>
      <c r="J333" s="621" t="s">
        <v>1469</v>
      </c>
      <c r="K333" s="56"/>
      <c r="L333" s="369"/>
      <c r="M333" s="220" t="s">
        <v>1469</v>
      </c>
      <c r="N333" s="157"/>
      <c r="O333" s="369"/>
      <c r="P333" s="258"/>
      <c r="Q333" s="46"/>
      <c r="R333" s="159"/>
      <c r="S333" s="160"/>
      <c r="T333" s="235"/>
      <c r="U333" s="12"/>
      <c r="V333" s="12"/>
      <c r="W333" s="12"/>
    </row>
    <row r="334" spans="1:23" ht="78.75" x14ac:dyDescent="0.25">
      <c r="A334" s="317" t="s">
        <v>271</v>
      </c>
      <c r="B334" s="26" t="s">
        <v>847</v>
      </c>
      <c r="C334" s="678"/>
      <c r="D334" s="648"/>
      <c r="E334" s="537" t="s">
        <v>1889</v>
      </c>
      <c r="F334" s="538" t="s">
        <v>1469</v>
      </c>
      <c r="G334" s="46"/>
      <c r="H334" s="539" t="s">
        <v>1937</v>
      </c>
      <c r="I334" s="493" t="s">
        <v>1938</v>
      </c>
      <c r="J334" s="621" t="s">
        <v>1469</v>
      </c>
      <c r="K334" s="56"/>
      <c r="L334" s="369"/>
      <c r="M334" s="220" t="s">
        <v>1469</v>
      </c>
      <c r="N334" s="157"/>
      <c r="O334" s="369"/>
      <c r="P334" s="258"/>
      <c r="Q334" s="46"/>
      <c r="R334" s="159"/>
      <c r="S334" s="160"/>
      <c r="T334" s="235"/>
      <c r="U334" s="12"/>
      <c r="V334" s="12"/>
      <c r="W334" s="12"/>
    </row>
    <row r="335" spans="1:23" ht="94.5" x14ac:dyDescent="0.25">
      <c r="A335" s="317" t="s">
        <v>272</v>
      </c>
      <c r="B335" s="26" t="s">
        <v>848</v>
      </c>
      <c r="C335" s="678"/>
      <c r="D335" s="648"/>
      <c r="E335" s="537" t="s">
        <v>1889</v>
      </c>
      <c r="F335" s="538" t="s">
        <v>1469</v>
      </c>
      <c r="G335" s="46"/>
      <c r="H335" s="539" t="s">
        <v>1939</v>
      </c>
      <c r="I335" s="493" t="s">
        <v>1940</v>
      </c>
      <c r="J335" s="621" t="s">
        <v>1469</v>
      </c>
      <c r="K335" s="56"/>
      <c r="L335" s="369"/>
      <c r="M335" s="220" t="s">
        <v>1469</v>
      </c>
      <c r="N335" s="157"/>
      <c r="O335" s="369"/>
      <c r="P335" s="258"/>
      <c r="Q335" s="46"/>
      <c r="R335" s="159"/>
      <c r="S335" s="160"/>
      <c r="T335" s="235"/>
      <c r="U335" s="12"/>
      <c r="V335" s="12"/>
      <c r="W335" s="12"/>
    </row>
    <row r="336" spans="1:23" ht="63" x14ac:dyDescent="0.25">
      <c r="A336" s="317" t="s">
        <v>273</v>
      </c>
      <c r="B336" s="26" t="s">
        <v>849</v>
      </c>
      <c r="C336" s="654"/>
      <c r="D336" s="648"/>
      <c r="E336" s="537" t="s">
        <v>1889</v>
      </c>
      <c r="F336" s="538" t="s">
        <v>1469</v>
      </c>
      <c r="G336" s="46"/>
      <c r="H336" s="539" t="s">
        <v>1941</v>
      </c>
      <c r="I336" s="493" t="s">
        <v>1942</v>
      </c>
      <c r="J336" s="621" t="s">
        <v>1469</v>
      </c>
      <c r="K336" s="56"/>
      <c r="L336" s="369"/>
      <c r="M336" s="220" t="s">
        <v>1469</v>
      </c>
      <c r="N336" s="157"/>
      <c r="O336" s="369"/>
      <c r="P336" s="258"/>
      <c r="Q336" s="46"/>
      <c r="R336" s="159"/>
      <c r="S336" s="160"/>
      <c r="T336" s="235"/>
      <c r="U336" s="12"/>
      <c r="V336" s="12"/>
      <c r="W336" s="12"/>
    </row>
    <row r="337" spans="1:23" ht="18.75" x14ac:dyDescent="0.25">
      <c r="A337" s="319"/>
      <c r="B337" s="26" t="s">
        <v>850</v>
      </c>
      <c r="C337" s="36"/>
      <c r="D337" s="648"/>
      <c r="E337" s="546"/>
      <c r="F337" s="136"/>
      <c r="G337" s="46"/>
      <c r="H337" s="56"/>
      <c r="I337" s="245"/>
      <c r="J337" s="224"/>
      <c r="K337" s="56"/>
      <c r="L337" s="369"/>
      <c r="M337" s="230"/>
      <c r="N337" s="157"/>
      <c r="O337" s="369"/>
      <c r="P337" s="136"/>
      <c r="Q337" s="46"/>
      <c r="R337" s="159"/>
      <c r="S337" s="160"/>
      <c r="T337" s="238"/>
      <c r="U337" s="12"/>
      <c r="V337" s="12"/>
      <c r="W337" s="12"/>
    </row>
    <row r="338" spans="1:23" ht="110.25" x14ac:dyDescent="0.25">
      <c r="A338" s="317" t="s">
        <v>274</v>
      </c>
      <c r="B338" s="26" t="s">
        <v>851</v>
      </c>
      <c r="C338" s="36" t="s">
        <v>752</v>
      </c>
      <c r="D338" s="648"/>
      <c r="E338" s="537" t="s">
        <v>1889</v>
      </c>
      <c r="F338" s="538" t="s">
        <v>1469</v>
      </c>
      <c r="G338" s="46"/>
      <c r="H338" s="526" t="s">
        <v>1943</v>
      </c>
      <c r="I338" s="495" t="s">
        <v>1944</v>
      </c>
      <c r="J338" s="621" t="s">
        <v>1469</v>
      </c>
      <c r="K338" s="56"/>
      <c r="L338" s="369"/>
      <c r="M338" s="220" t="s">
        <v>1469</v>
      </c>
      <c r="N338" s="157"/>
      <c r="O338" s="369"/>
      <c r="P338" s="258"/>
      <c r="Q338" s="46"/>
      <c r="R338" s="159"/>
      <c r="S338" s="160"/>
      <c r="T338" s="235"/>
      <c r="U338" s="12"/>
      <c r="V338" s="12"/>
      <c r="W338" s="12"/>
    </row>
    <row r="339" spans="1:23" ht="110.25" x14ac:dyDescent="0.25">
      <c r="A339" s="317" t="s">
        <v>275</v>
      </c>
      <c r="B339" s="26" t="s">
        <v>852</v>
      </c>
      <c r="C339" s="680" t="s">
        <v>820</v>
      </c>
      <c r="D339" s="648"/>
      <c r="E339" s="537" t="s">
        <v>1889</v>
      </c>
      <c r="F339" s="538" t="s">
        <v>1469</v>
      </c>
      <c r="G339" s="46"/>
      <c r="H339" s="526" t="s">
        <v>1945</v>
      </c>
      <c r="I339" s="495" t="s">
        <v>1946</v>
      </c>
      <c r="J339" s="621" t="s">
        <v>1469</v>
      </c>
      <c r="K339" s="56"/>
      <c r="L339" s="369"/>
      <c r="M339" s="220" t="s">
        <v>1469</v>
      </c>
      <c r="N339" s="157"/>
      <c r="O339" s="369"/>
      <c r="P339" s="258"/>
      <c r="Q339" s="46"/>
      <c r="R339" s="159"/>
      <c r="S339" s="160"/>
      <c r="T339" s="235"/>
      <c r="U339" s="12"/>
      <c r="V339" s="12"/>
      <c r="W339" s="12"/>
    </row>
    <row r="340" spans="1:23" ht="60" x14ac:dyDescent="0.25">
      <c r="A340" s="317" t="s">
        <v>276</v>
      </c>
      <c r="B340" s="26" t="s">
        <v>853</v>
      </c>
      <c r="C340" s="681"/>
      <c r="D340" s="648"/>
      <c r="E340" s="537" t="s">
        <v>1889</v>
      </c>
      <c r="F340" s="538" t="s">
        <v>1469</v>
      </c>
      <c r="G340" s="46"/>
      <c r="H340" s="526" t="s">
        <v>1945</v>
      </c>
      <c r="I340" s="495" t="s">
        <v>1947</v>
      </c>
      <c r="J340" s="621" t="s">
        <v>1469</v>
      </c>
      <c r="K340" s="56"/>
      <c r="L340" s="369"/>
      <c r="M340" s="220" t="s">
        <v>1469</v>
      </c>
      <c r="N340" s="157"/>
      <c r="O340" s="369"/>
      <c r="P340" s="258"/>
      <c r="Q340" s="46"/>
      <c r="R340" s="159"/>
      <c r="S340" s="160"/>
      <c r="T340" s="235"/>
      <c r="U340" s="12"/>
      <c r="V340" s="12"/>
      <c r="W340" s="12"/>
    </row>
    <row r="341" spans="1:23" ht="110.25" x14ac:dyDescent="0.25">
      <c r="A341" s="317" t="s">
        <v>277</v>
      </c>
      <c r="B341" s="26" t="s">
        <v>854</v>
      </c>
      <c r="C341" s="681"/>
      <c r="D341" s="648"/>
      <c r="E341" s="537" t="s">
        <v>1889</v>
      </c>
      <c r="F341" s="538" t="s">
        <v>1469</v>
      </c>
      <c r="G341" s="46"/>
      <c r="H341" s="526" t="s">
        <v>1945</v>
      </c>
      <c r="I341" s="495" t="s">
        <v>1948</v>
      </c>
      <c r="J341" s="621" t="s">
        <v>1469</v>
      </c>
      <c r="K341" s="56"/>
      <c r="L341" s="369"/>
      <c r="M341" s="220" t="s">
        <v>1469</v>
      </c>
      <c r="N341" s="157"/>
      <c r="O341" s="369"/>
      <c r="P341" s="258"/>
      <c r="Q341" s="46"/>
      <c r="R341" s="159"/>
      <c r="S341" s="160"/>
      <c r="T341" s="235"/>
      <c r="U341" s="12"/>
      <c r="V341" s="12"/>
      <c r="W341" s="12"/>
    </row>
    <row r="342" spans="1:23" ht="63" x14ac:dyDescent="0.25">
      <c r="A342" s="318" t="s">
        <v>1463</v>
      </c>
      <c r="B342" s="33" t="s">
        <v>652</v>
      </c>
      <c r="C342" s="35" t="s">
        <v>1331</v>
      </c>
      <c r="D342" s="649"/>
      <c r="E342" s="537" t="s">
        <v>1889</v>
      </c>
      <c r="F342" s="538" t="s">
        <v>1470</v>
      </c>
      <c r="G342" s="46"/>
      <c r="H342" s="526"/>
      <c r="I342" s="540"/>
      <c r="J342" s="621" t="s">
        <v>1470</v>
      </c>
      <c r="K342" s="56"/>
      <c r="L342" s="369"/>
      <c r="M342" s="220" t="s">
        <v>1470</v>
      </c>
      <c r="N342" s="157"/>
      <c r="O342" s="369"/>
      <c r="P342" s="258"/>
      <c r="Q342" s="46"/>
      <c r="R342" s="159"/>
      <c r="S342" s="160"/>
      <c r="T342" s="235"/>
      <c r="U342" s="12"/>
      <c r="V342" s="12"/>
      <c r="W342" s="12"/>
    </row>
    <row r="343" spans="1:23" ht="21" x14ac:dyDescent="0.25">
      <c r="A343" s="308" t="s">
        <v>278</v>
      </c>
      <c r="B343" s="650" t="s">
        <v>855</v>
      </c>
      <c r="C343" s="651"/>
      <c r="D343" s="652"/>
      <c r="E343" s="545"/>
      <c r="F343" s="55"/>
      <c r="G343" s="40">
        <f>IF(OR(F343="NA",COUNTIF(F345:F349,"NA")&gt;2)=TRUE,"NA",IF(AND(F345="",F346="",F347="",F348="",F349="")=TRUE,"",IF(COUNTIF(F345:F349,"sim")+COUNTIF(F345:F349,"NA")=5,4,IF(AND(OR(F345="Sim",F345="NA"),OR(F346="Sim",F346="NA"),OR(F347="Sim",F347="NA"),OR(F349="Sim",F349="NA"))=TRUE,3,IF(AND(OR(F345="Sim",F345="NA"),OR(F346="Sim",F346="NA"),OR(F349="Sim",F349="NA"))=TRUE,2,IF(AND(OR(F345="Sim",F345="NA"),OR(F346="Sim",F346="NA"))=TRUE,1,0))))))</f>
        <v>0</v>
      </c>
      <c r="H343" s="57"/>
      <c r="I343" s="246"/>
      <c r="J343" s="360"/>
      <c r="K343" s="275"/>
      <c r="L343" s="481">
        <f>IF(OR(J343="NA",COUNTIF(J345:J349,"NA")&gt;2)=TRUE,"NA",IF(AND(J345="",J346="",J347="",J348="",J349="")=TRUE,"",IF(COUNTIF(J345:J349,"sim")+COUNTIF(J345:J349,"NA")=5,4,IF(AND(OR(J345="Sim",J345="NA"),OR(J346="Sim",J346="NA"),OR(J347="Sim",J347="NA"),OR(J349="Sim",J349="NA"))=TRUE,3,IF(AND(OR(J345="Sim",J345="NA"),OR(J346="Sim",J346="NA"),OR(J349="Sim",J349="NA"))=TRUE,2,IF(AND(OR(J345="Sim",J345="NA"),OR(J346="Sim",J346="NA"))=TRUE,1,0))))))</f>
        <v>0</v>
      </c>
      <c r="M343" s="221"/>
      <c r="N343" s="165"/>
      <c r="O343" s="481">
        <f>IF(OR(M343="NA",COUNTIF(M345:M349,"NA")&gt;2)=TRUE,"NA",IF(AND(M345="",M346="",M347="",M348="",M349="")=TRUE,"",IF(COUNTIF(M345:M349,"sim")+COUNTIF(M345:M349,"NA")=5,4,IF(AND(OR(M345="Sim",M345="NA"),OR(M346="Sim",M346="NA"),OR(M347="Sim",M347="NA"),OR(M349="Sim",M349="NA"))=TRUE,3,IF(AND(OR(M345="Sim",M345="NA"),OR(M346="Sim",M346="NA"),OR(M349="Sim",M349="NA"))=TRUE,2,IF(AND(OR(M345="Sim",M345="NA"),OR(M346="Sim",M346="NA"))=TRUE,1,0))))))</f>
        <v>0</v>
      </c>
      <c r="P343" s="259"/>
      <c r="Q343" s="40" t="str">
        <f>IF(OR(P343="NA",COUNTIF(P345:P349,"NA")&gt;2)=TRUE,"NA",IF(AND(P345="",P346="",P347="",P348="",P349="")=TRUE,"",IF(COUNTIF(P345:P349,"sim")+COUNTIF(P345:P349,"NA")=5,4,IF(AND(OR(P345="Sim",P345="NA"),OR(P346="Sim",P346="NA"),OR(P347="Sim",P347="NA"),OR(P349="Sim",P349="NA"))=TRUE,3,IF(AND(OR(P345="Sim",P345="NA"),OR(P346="Sim",P346="NA"),OR(P349="Sim",P349="NA"))=TRUE,2,IF(AND(OR(P345="Sim",P345="NA"),OR(P346="Sim",P346="NA"))=TRUE,1,0))))))</f>
        <v/>
      </c>
      <c r="R343" s="161"/>
      <c r="S343" s="162"/>
      <c r="T343" s="39">
        <f>IF(Q343="",IF(O343="",L343,O343),Q343)</f>
        <v>0</v>
      </c>
      <c r="U343" s="12"/>
      <c r="V343" s="12"/>
      <c r="W343" s="12"/>
    </row>
    <row r="344" spans="1:23" ht="18.75" x14ac:dyDescent="0.25">
      <c r="A344" s="317"/>
      <c r="B344" s="26" t="s">
        <v>591</v>
      </c>
      <c r="C344" s="36"/>
      <c r="D344" s="674" t="s">
        <v>1603</v>
      </c>
      <c r="E344" s="546"/>
      <c r="F344" s="76"/>
      <c r="G344" s="46"/>
      <c r="H344" s="56"/>
      <c r="I344" s="245"/>
      <c r="J344" s="224"/>
      <c r="K344" s="56"/>
      <c r="L344" s="369"/>
      <c r="M344" s="226"/>
      <c r="N344" s="157"/>
      <c r="O344" s="369"/>
      <c r="P344" s="264"/>
      <c r="Q344" s="46"/>
      <c r="R344" s="159"/>
      <c r="S344" s="160"/>
      <c r="T344" s="238"/>
      <c r="U344" s="12"/>
      <c r="V344" s="12"/>
      <c r="W344" s="12"/>
    </row>
    <row r="345" spans="1:23" ht="47.25" x14ac:dyDescent="0.25">
      <c r="A345" s="317" t="s">
        <v>279</v>
      </c>
      <c r="B345" s="26" t="s">
        <v>856</v>
      </c>
      <c r="C345" s="653" t="s">
        <v>857</v>
      </c>
      <c r="D345" s="648"/>
      <c r="E345" s="537" t="s">
        <v>1889</v>
      </c>
      <c r="F345" s="538" t="s">
        <v>1470</v>
      </c>
      <c r="G345" s="46"/>
      <c r="H345" s="542"/>
      <c r="I345" s="540"/>
      <c r="J345" s="621" t="s">
        <v>1470</v>
      </c>
      <c r="K345" s="56"/>
      <c r="L345" s="369"/>
      <c r="M345" s="220" t="s">
        <v>1470</v>
      </c>
      <c r="N345" s="157"/>
      <c r="O345" s="369"/>
      <c r="P345" s="258"/>
      <c r="Q345" s="46"/>
      <c r="R345" s="159"/>
      <c r="S345" s="160"/>
      <c r="T345" s="235"/>
      <c r="U345" s="12"/>
      <c r="V345" s="12"/>
      <c r="W345" s="12"/>
    </row>
    <row r="346" spans="1:23" ht="78.75" x14ac:dyDescent="0.25">
      <c r="A346" s="317" t="s">
        <v>280</v>
      </c>
      <c r="B346" s="26" t="s">
        <v>858</v>
      </c>
      <c r="C346" s="654"/>
      <c r="D346" s="648"/>
      <c r="E346" s="537" t="s">
        <v>1889</v>
      </c>
      <c r="F346" s="538" t="s">
        <v>1470</v>
      </c>
      <c r="G346" s="46"/>
      <c r="H346" s="542"/>
      <c r="I346" s="540"/>
      <c r="J346" s="621" t="s">
        <v>1470</v>
      </c>
      <c r="K346" s="56"/>
      <c r="L346" s="369"/>
      <c r="M346" s="220" t="s">
        <v>1470</v>
      </c>
      <c r="N346" s="157"/>
      <c r="O346" s="369"/>
      <c r="P346" s="258"/>
      <c r="Q346" s="46"/>
      <c r="R346" s="159"/>
      <c r="S346" s="160"/>
      <c r="T346" s="235"/>
      <c r="U346" s="12"/>
      <c r="V346" s="12"/>
      <c r="W346" s="12"/>
    </row>
    <row r="347" spans="1:23" ht="78.75" x14ac:dyDescent="0.25">
      <c r="A347" s="317" t="s">
        <v>281</v>
      </c>
      <c r="B347" s="26" t="s">
        <v>859</v>
      </c>
      <c r="C347" s="36" t="s">
        <v>860</v>
      </c>
      <c r="D347" s="648"/>
      <c r="E347" s="537" t="s">
        <v>1889</v>
      </c>
      <c r="F347" s="538" t="s">
        <v>1469</v>
      </c>
      <c r="G347" s="46"/>
      <c r="H347" s="542" t="s">
        <v>1949</v>
      </c>
      <c r="I347" s="495" t="s">
        <v>1950</v>
      </c>
      <c r="J347" s="621" t="s">
        <v>1469</v>
      </c>
      <c r="K347" s="56"/>
      <c r="L347" s="369"/>
      <c r="M347" s="220" t="s">
        <v>1469</v>
      </c>
      <c r="N347" s="157"/>
      <c r="O347" s="369"/>
      <c r="P347" s="258"/>
      <c r="Q347" s="46"/>
      <c r="R347" s="159"/>
      <c r="S347" s="160"/>
      <c r="T347" s="235"/>
      <c r="U347" s="12"/>
      <c r="V347" s="12"/>
      <c r="W347" s="12"/>
    </row>
    <row r="348" spans="1:23" ht="63" x14ac:dyDescent="0.25">
      <c r="A348" s="317" t="s">
        <v>282</v>
      </c>
      <c r="B348" s="26" t="s">
        <v>1452</v>
      </c>
      <c r="C348" s="36" t="s">
        <v>1454</v>
      </c>
      <c r="D348" s="648"/>
      <c r="E348" s="537" t="s">
        <v>1889</v>
      </c>
      <c r="F348" s="538" t="s">
        <v>1470</v>
      </c>
      <c r="G348" s="46"/>
      <c r="H348" s="542"/>
      <c r="I348" s="552" t="s">
        <v>1951</v>
      </c>
      <c r="J348" s="621" t="s">
        <v>1470</v>
      </c>
      <c r="K348" s="56"/>
      <c r="L348" s="369"/>
      <c r="M348" s="220" t="s">
        <v>1470</v>
      </c>
      <c r="N348" s="157"/>
      <c r="O348" s="369"/>
      <c r="P348" s="258"/>
      <c r="Q348" s="46"/>
      <c r="R348" s="159"/>
      <c r="S348" s="160"/>
      <c r="T348" s="235"/>
      <c r="U348" s="12"/>
      <c r="V348" s="12"/>
      <c r="W348" s="12"/>
    </row>
    <row r="349" spans="1:23" ht="60" x14ac:dyDescent="0.25">
      <c r="A349" s="317" t="s">
        <v>283</v>
      </c>
      <c r="B349" s="26" t="s">
        <v>861</v>
      </c>
      <c r="C349" s="36" t="s">
        <v>828</v>
      </c>
      <c r="D349" s="649"/>
      <c r="E349" s="537" t="s">
        <v>1889</v>
      </c>
      <c r="F349" s="538" t="s">
        <v>1469</v>
      </c>
      <c r="G349" s="46"/>
      <c r="H349" s="542" t="s">
        <v>1952</v>
      </c>
      <c r="I349" s="495" t="s">
        <v>1953</v>
      </c>
      <c r="J349" s="621" t="s">
        <v>1469</v>
      </c>
      <c r="K349" s="56"/>
      <c r="L349" s="369"/>
      <c r="M349" s="220" t="s">
        <v>1469</v>
      </c>
      <c r="N349" s="157"/>
      <c r="O349" s="369"/>
      <c r="P349" s="258"/>
      <c r="Q349" s="46"/>
      <c r="R349" s="159"/>
      <c r="S349" s="160"/>
      <c r="T349" s="235"/>
      <c r="U349" s="12"/>
      <c r="V349" s="12"/>
      <c r="W349" s="12"/>
    </row>
    <row r="350" spans="1:23" s="44" customFormat="1" ht="21" x14ac:dyDescent="0.35">
      <c r="A350" s="302" t="s">
        <v>284</v>
      </c>
      <c r="B350" s="658" t="s">
        <v>862</v>
      </c>
      <c r="C350" s="659"/>
      <c r="D350" s="660"/>
      <c r="E350" s="547"/>
      <c r="F350" s="72"/>
      <c r="G350" s="213">
        <f>IFERROR(IF(F350="NA","NÃO AVALIADO",IF(OR(AND(G352="NA",G359="NA")=TRUE,AND(G352="NA",G365="NA")=TRUE,AND(G352="NA",G377="NA")=TRUE,AND(G359="NA",G365="NA")=TRUE,AND(G359="NA",G377="NA")=TRUE,AND(G365="NA",G377="NA")=TRUE),"NÃO AVALIADO",IF(AND(G352="",G359="",G365="",G377="")=TRUE,"",IF(AVERAGE(G352,G359,G365,G377)-INT(AVERAGE(G352,G359,G365,G377))&lt;=0.5,INT(AVERAGE(G352,G359,G365,G377)),INT(AVERAGE(G352,G359,G365,G377))+1)))),"")</f>
        <v>1</v>
      </c>
      <c r="H350" s="65"/>
      <c r="I350" s="256"/>
      <c r="J350" s="219"/>
      <c r="K350" s="65"/>
      <c r="L350" s="482">
        <f>IFERROR(IF(J350="NA","NÃO AVALIADO",IF(OR(AND(L352="NA",L359="NA")=TRUE,AND(L352="NA",L365="NA")=TRUE,AND(L352="NA",L377="NA")=TRUE,AND(L359="NA",L365="NA")=TRUE,AND(L359="NA",L377="NA")=TRUE,AND(L365="NA",L377="NA")=TRUE),"NÃO AVALIADO",IF(AND(L352="",L359="",L365="",L377="")=TRUE,"",IF(AVERAGE(L352,L359,L365,L377)-INT(AVERAGE(L352,L359,L365,L377))&lt;=0.5,INT(AVERAGE(L352,L359,L365,L377)),INT(AVERAGE(L352,L359,L365,L377))+1)))),"")</f>
        <v>1</v>
      </c>
      <c r="M350" s="282"/>
      <c r="N350" s="62"/>
      <c r="O350" s="482">
        <f>IFERROR(IF(M350="NA","NÃO AVALIADO",IF(OR(AND(O352="NA",O359="NA")=TRUE,AND(O352="NA",O365="NA")=TRUE,AND(O352="NA",O377="NA")=TRUE,AND(O359="NA",O365="NA")=TRUE,AND(O359="NA",O377="NA")=TRUE,AND(O365="NA",O377="NA")=TRUE),"NÃO AVALIADO",IF(AND(O352="",O359="",O365="",O377="")=TRUE,"",IF(AVERAGE(O352,O359,O365,O377)-INT(AVERAGE(O352,O359,O365,O377))&lt;=0.5,INT(AVERAGE(O352,O359,O365,O377)),INT(AVERAGE(O352,O359,O365,O377))+1)))),"")</f>
        <v>1</v>
      </c>
      <c r="P350" s="149"/>
      <c r="Q350" s="213" t="str">
        <f>IFERROR(IF(P350="NA","NÃO AVALIADO",IF(OR(AND(Q352="NA",Q359="NA")=TRUE,AND(Q352="NA",Q365="NA")=TRUE,AND(Q352="NA",Q377="NA")=TRUE,AND(Q359="NA",Q365="NA")=TRUE,AND(Q359="NA",Q377="NA")=TRUE,AND(Q365="NA",Q377="NA")=TRUE),"NÃO AVALIADO",IF(AND(Q352="",Q359="",Q365="",Q377="")=TRUE,"",IF(AVERAGE(Q352,Q359,Q365,Q377)-INT(AVERAGE(Q352,Q359,Q365,Q377))&lt;=0.5,INT(AVERAGE(Q352,Q359,Q365,Q377)),INT(AVERAGE(Q352,Q359,Q365,Q377))+1)))),"")</f>
        <v/>
      </c>
      <c r="R350" s="72"/>
      <c r="S350" s="151"/>
      <c r="T350" s="232">
        <f>IF(Q350="",IF(O350="",L350,O350),Q350)</f>
        <v>1</v>
      </c>
      <c r="U350" s="45"/>
      <c r="V350" s="45"/>
      <c r="W350" s="45"/>
    </row>
    <row r="351" spans="1:23" ht="21" x14ac:dyDescent="0.25">
      <c r="A351" s="303" t="s">
        <v>3</v>
      </c>
      <c r="B351" s="664" t="s">
        <v>564</v>
      </c>
      <c r="C351" s="651"/>
      <c r="D351" s="652"/>
      <c r="E351" s="548"/>
      <c r="F351" s="64"/>
      <c r="G351" s="41"/>
      <c r="H351" s="53"/>
      <c r="I351" s="244"/>
      <c r="J351" s="220"/>
      <c r="K351" s="53"/>
      <c r="L351" s="368"/>
      <c r="M351" s="225"/>
      <c r="N351" s="157"/>
      <c r="O351" s="368"/>
      <c r="P351" s="263"/>
      <c r="Q351" s="41"/>
      <c r="R351" s="157"/>
      <c r="S351" s="158"/>
      <c r="T351" s="233"/>
      <c r="U351" s="12"/>
      <c r="V351" s="12"/>
      <c r="W351" s="12"/>
    </row>
    <row r="352" spans="1:23" ht="21" x14ac:dyDescent="0.25">
      <c r="A352" s="304" t="s">
        <v>285</v>
      </c>
      <c r="B352" s="663" t="s">
        <v>863</v>
      </c>
      <c r="C352" s="651"/>
      <c r="D352" s="652"/>
      <c r="E352" s="549"/>
      <c r="F352" s="55"/>
      <c r="G352" s="40">
        <f>IF(OR(F352="NA",COUNTIF(F354:F358,"NA")&gt;2)=TRUE,"NA",IF(AND(F354="",F355="",F356="",F357="",F358="")=TRUE,"",IF(COUNTIF(F354:F358,"sim")+COUNTIF(F354:F358,"NA")=5,4,IF(AND(OR(F354="Sim",F354="NA"),OR(F355="Sim",F355="NA"),OR(F357="Sim",F357="NA"))=TRUE,3,IF(AND(OR(F354="Sim",F354="NA"),OR(F355="Sim",F355="NA"),OR(F358="Sim",F358="NA"))=TRUE,2,IF(OR(AND(F354="Sim",F355="Sim"),AND(F354="NA",F355="NA"),AND(F354="Sim",F355="NA"),AND(F354="NA",F355="Sim")),1,0))))))</f>
        <v>0</v>
      </c>
      <c r="H352" s="63"/>
      <c r="I352" s="250"/>
      <c r="J352" s="360"/>
      <c r="K352" s="278"/>
      <c r="L352" s="623">
        <f>IF(OR(J352="NA",COUNTIF(J354:K358,"NA")&gt;2)=TRUE,"NA",IF(AND(J354="",J355="",J356="",J357="",J358="")=TRUE,"",IF(COUNTIF(J354:J358,"sim")+COUNTIF(J354:J358,"NA")=5,4,IF(AND(OR(J354="Sim",J354="NA"),OR(J355="Sim",J355="NA"),OR(J357="Sim",J357="NA"))=TRUE,3,IF(AND(OR(J354="Sim",J354="NA"),OR(J355="Sim",J355="NA"),OR(J358="Sim",J358="NA"))=TRUE,2,IF(OR(AND(J354="Sim",J355="Sim"),AND(J354="NA",J355="NA"),AND(J354="Sim",J355="NA"),AND(J354="NA",J355="Sim")),1,0))))))</f>
        <v>0</v>
      </c>
      <c r="M352" s="221"/>
      <c r="N352" s="165"/>
      <c r="O352" s="40">
        <f>IF(OR(M352="NA",COUNTIF(M354:M358,"NA")&gt;2)=TRUE,"NA",IF(AND(M354="",M355="",M356="",M357="",M358="")=TRUE,"",IF(COUNTIF(M354:M358,"sim")+COUNTIF(M354:M358,"NA")=5,4,IF(AND(OR(M354="Sim",M354="NA"),OR(M355="Sim",M355="NA"),OR(M357="Sim",M357="NA"))=TRUE,3,IF(AND(OR(M354="Sim",M354="NA"),OR(M355="Sim",M355="NA"),OR(M358="Sim",M358="NA"))=TRUE,2,IF(OR(AND(M354="Sim",M355="Sim"),AND(M354="NA",M355="NA"),AND(M354="Sim",M355="NA"),AND(M354="NA",M355="Sim")),1,0))))))</f>
        <v>0</v>
      </c>
      <c r="P352" s="259"/>
      <c r="Q352" s="40" t="str">
        <f>IF(OR(P352="NA",COUNTIF(P354:P358,"NA")&gt;2)=TRUE,"NA",IF(AND(P354="",P355="",P356="",P357="",P358="")=TRUE,"",IF(COUNTIF(P354:P358,"sim")+COUNTIF(P354:P358,"NA")=5,4,IF(AND(OR(P354="Sim",P354="NA"),OR(P355="Sim",P355="NA"),OR(P357="Sim",P357="NA"))=TRUE,3,IF(AND(OR(P354="Sim",P354="NA"),OR(P355="Sim",P355="NA"),OR(P358="Sim",P358="NA"))=TRUE,2,IF(OR(AND(P354="Sim",P355="Sim"),AND(P354="NA",P355="NA"),AND(P354="Sim",P355="NA"),AND(P354="NA",P355="Sim")),1,0))))))</f>
        <v/>
      </c>
      <c r="R352" s="165"/>
      <c r="S352" s="166"/>
      <c r="T352" s="39">
        <f>IF(Q352="",IF(O352="",L352,O352),Q352)</f>
        <v>0</v>
      </c>
      <c r="U352" s="12"/>
      <c r="V352" s="12"/>
      <c r="W352" s="12"/>
    </row>
    <row r="353" spans="1:23" ht="18.75" x14ac:dyDescent="0.25">
      <c r="A353" s="307"/>
      <c r="B353" s="8" t="s">
        <v>591</v>
      </c>
      <c r="C353" s="13"/>
      <c r="D353" s="647" t="s">
        <v>1602</v>
      </c>
      <c r="E353" s="546"/>
      <c r="F353" s="76"/>
      <c r="G353" s="46"/>
      <c r="H353" s="56"/>
      <c r="I353" s="245"/>
      <c r="J353" s="224"/>
      <c r="K353" s="56"/>
      <c r="L353" s="369"/>
      <c r="M353" s="226"/>
      <c r="N353" s="157"/>
      <c r="O353" s="369"/>
      <c r="P353" s="264"/>
      <c r="Q353" s="46"/>
      <c r="R353" s="159"/>
      <c r="S353" s="160"/>
      <c r="T353" s="238"/>
      <c r="U353" s="12"/>
      <c r="V353" s="12"/>
      <c r="W353" s="12"/>
    </row>
    <row r="354" spans="1:23" ht="78.75" x14ac:dyDescent="0.25">
      <c r="A354" s="305" t="s">
        <v>286</v>
      </c>
      <c r="B354" s="8" t="s">
        <v>864</v>
      </c>
      <c r="C354" s="13" t="s">
        <v>865</v>
      </c>
      <c r="D354" s="648"/>
      <c r="E354" s="537" t="s">
        <v>1876</v>
      </c>
      <c r="F354" s="538" t="s">
        <v>1470</v>
      </c>
      <c r="G354" s="41"/>
      <c r="H354" s="53"/>
      <c r="I354" s="612" t="s">
        <v>1954</v>
      </c>
      <c r="J354" s="621" t="s">
        <v>1470</v>
      </c>
      <c r="K354" s="53"/>
      <c r="L354" s="368"/>
      <c r="M354" s="220" t="s">
        <v>1470</v>
      </c>
      <c r="N354" s="157"/>
      <c r="O354" s="368"/>
      <c r="P354" s="258"/>
      <c r="Q354" s="41"/>
      <c r="R354" s="157"/>
      <c r="S354" s="158"/>
      <c r="T354" s="233"/>
      <c r="U354" s="12"/>
      <c r="V354" s="12"/>
      <c r="W354" s="12"/>
    </row>
    <row r="355" spans="1:23" ht="31.5" x14ac:dyDescent="0.25">
      <c r="A355" s="305" t="s">
        <v>287</v>
      </c>
      <c r="B355" s="8" t="s">
        <v>866</v>
      </c>
      <c r="C355" s="13" t="s">
        <v>867</v>
      </c>
      <c r="D355" s="648"/>
      <c r="E355" s="537" t="s">
        <v>1876</v>
      </c>
      <c r="F355" s="538" t="s">
        <v>1470</v>
      </c>
      <c r="G355" s="41"/>
      <c r="H355" s="53"/>
      <c r="I355" s="244"/>
      <c r="J355" s="621" t="s">
        <v>1470</v>
      </c>
      <c r="K355" s="53"/>
      <c r="L355" s="368"/>
      <c r="M355" s="220" t="s">
        <v>1470</v>
      </c>
      <c r="N355" s="157"/>
      <c r="O355" s="368"/>
      <c r="P355" s="258"/>
      <c r="Q355" s="41"/>
      <c r="R355" s="157"/>
      <c r="S355" s="158"/>
      <c r="T355" s="233"/>
      <c r="U355" s="12"/>
      <c r="V355" s="12"/>
      <c r="W355" s="12"/>
    </row>
    <row r="356" spans="1:23" ht="47.25" x14ac:dyDescent="0.25">
      <c r="A356" s="305" t="s">
        <v>288</v>
      </c>
      <c r="B356" s="8" t="s">
        <v>868</v>
      </c>
      <c r="C356" s="675" t="s">
        <v>796</v>
      </c>
      <c r="D356" s="648"/>
      <c r="E356" s="537" t="s">
        <v>1876</v>
      </c>
      <c r="F356" s="538" t="s">
        <v>1470</v>
      </c>
      <c r="G356" s="41"/>
      <c r="H356" s="53"/>
      <c r="I356" s="244"/>
      <c r="J356" s="621" t="s">
        <v>1470</v>
      </c>
      <c r="K356" s="53"/>
      <c r="L356" s="368"/>
      <c r="M356" s="220" t="s">
        <v>1470</v>
      </c>
      <c r="N356" s="157"/>
      <c r="O356" s="368"/>
      <c r="P356" s="258"/>
      <c r="Q356" s="41"/>
      <c r="R356" s="157"/>
      <c r="S356" s="158"/>
      <c r="T356" s="233"/>
      <c r="U356" s="12"/>
      <c r="V356" s="12"/>
      <c r="W356" s="12"/>
    </row>
    <row r="357" spans="1:23" ht="47.25" x14ac:dyDescent="0.25">
      <c r="A357" s="307" t="s">
        <v>289</v>
      </c>
      <c r="B357" s="8" t="s">
        <v>869</v>
      </c>
      <c r="C357" s="676"/>
      <c r="D357" s="648"/>
      <c r="E357" s="537" t="s">
        <v>1876</v>
      </c>
      <c r="F357" s="538" t="s">
        <v>1470</v>
      </c>
      <c r="G357" s="46"/>
      <c r="H357" s="56"/>
      <c r="I357" s="245"/>
      <c r="J357" s="621" t="s">
        <v>1470</v>
      </c>
      <c r="K357" s="56"/>
      <c r="L357" s="369"/>
      <c r="M357" s="220" t="s">
        <v>1470</v>
      </c>
      <c r="N357" s="157"/>
      <c r="O357" s="369"/>
      <c r="P357" s="258"/>
      <c r="Q357" s="46"/>
      <c r="R357" s="159"/>
      <c r="S357" s="160"/>
      <c r="T357" s="235"/>
      <c r="U357" s="12"/>
      <c r="V357" s="12"/>
      <c r="W357" s="12"/>
    </row>
    <row r="358" spans="1:23" ht="47.25" x14ac:dyDescent="0.25">
      <c r="A358" s="307" t="s">
        <v>290</v>
      </c>
      <c r="B358" s="8" t="s">
        <v>870</v>
      </c>
      <c r="C358" s="677"/>
      <c r="D358" s="649"/>
      <c r="E358" s="537" t="s">
        <v>1876</v>
      </c>
      <c r="F358" s="538" t="s">
        <v>1470</v>
      </c>
      <c r="G358" s="46"/>
      <c r="H358" s="56"/>
      <c r="I358" s="245"/>
      <c r="J358" s="621" t="s">
        <v>1470</v>
      </c>
      <c r="K358" s="56"/>
      <c r="L358" s="369"/>
      <c r="M358" s="220" t="s">
        <v>1470</v>
      </c>
      <c r="N358" s="157"/>
      <c r="O358" s="369"/>
      <c r="P358" s="258"/>
      <c r="Q358" s="46"/>
      <c r="R358" s="159"/>
      <c r="S358" s="160"/>
      <c r="T358" s="235"/>
      <c r="U358" s="12"/>
      <c r="V358" s="12"/>
      <c r="W358" s="12"/>
    </row>
    <row r="359" spans="1:23" ht="21" x14ac:dyDescent="0.25">
      <c r="A359" s="308" t="s">
        <v>291</v>
      </c>
      <c r="B359" s="650" t="s">
        <v>871</v>
      </c>
      <c r="C359" s="651"/>
      <c r="D359" s="652"/>
      <c r="E359" s="545"/>
      <c r="F359" s="55"/>
      <c r="G359" s="40">
        <f>IF(OR(F359="NA",COUNTIF(F361:F364,"NA")&gt;2)=TRUE,"NA",IF(AND(F361="",F362="",F363="",F364="")=TRUE,"",IF(COUNTIF(F361:F364,"sim")+COUNTIF(F361:F364,"NA")=4,4,IF(COUNTIF(F361:F364,"sim")+COUNTIF(F361:F364,"NA")&gt;=3,3,IF(COUNTIF(F361:F364,"sim")+COUNTIF(F361:F364,"NA")&gt;=2,2,IF(COUNTIF(F361:F364,"sim")+COUNTIF(F361:F364,"NA")&gt;=1,1,0))))))</f>
        <v>3</v>
      </c>
      <c r="H359" s="57"/>
      <c r="I359" s="246"/>
      <c r="J359" s="360"/>
      <c r="K359" s="275"/>
      <c r="L359" s="481">
        <f>IF(OR(J359="NA",COUNTIF(J361:J364,"NA")&gt;2)=TRUE,"NA",IF(AND(J361="",J362="",J363="",J364="")=TRUE,"",IF(COUNTIF(J361:J364,"sim")+COUNTIF(J361:J364,"NA")=4,4,IF(COUNTIF(J361:J364,"sim")+COUNTIF(J361:J364,"NA")&gt;=3,3,IF(COUNTIF(J361:J364,"sim")+COUNTIF(J361:J364,"NA")&gt;=2,2,IF(COUNTIF(J361:J364,"sim")+COUNTIF(J361:J364,"NA")&gt;=1,1,0))))))</f>
        <v>3</v>
      </c>
      <c r="M359" s="221"/>
      <c r="N359" s="165"/>
      <c r="O359" s="481">
        <f>IF(OR(M359="NA",COUNTIF(M361:M364,"NA")&gt;2)=TRUE,"NA",IF(AND(M361="",M362="",M363="",M364="")=TRUE,"",IF(COUNTIF(M361:M364,"sim")+COUNTIF(M361:M364,"NA")=4,4,IF(COUNTIF(M361:M364,"sim")+COUNTIF(M361:M364,"NA")&gt;=3,3,IF(COUNTIF(M361:M364,"sim")+COUNTIF(M361:M364,"NA")&gt;=2,2,IF(COUNTIF(M361:M364,"sim")+COUNTIF(M361:M364,"NA")&gt;=1,1,0))))))</f>
        <v>3</v>
      </c>
      <c r="P359" s="259"/>
      <c r="Q359" s="40" t="str">
        <f>IF(OR(P359="NA",COUNTIF(P361:P364,"NA")&gt;2)=TRUE,"NA",IF(AND(P361="",P362="",P363="",P364="")=TRUE,"",IF(COUNTIF(P361:P364,"sim")+COUNTIF(P361:P364,"NA")=4,4,IF(COUNTIF(P361:P364,"sim")+COUNTIF(P361:P364,"NA")&gt;=3,3,IF(COUNTIF(P361:P364,"sim")+COUNTIF(P361:P364,"NA")&gt;=2,2,IF(COUNTIF(P361:P364,"sim")+COUNTIF(P361:P364,"NA")&gt;=1,1,0))))))</f>
        <v/>
      </c>
      <c r="R359" s="161"/>
      <c r="S359" s="162"/>
      <c r="T359" s="39">
        <f>IF(Q359="",IF(O359="",L359,O359),Q359)</f>
        <v>3</v>
      </c>
      <c r="U359" s="12"/>
      <c r="V359" s="12"/>
      <c r="W359" s="12"/>
    </row>
    <row r="360" spans="1:23" ht="18.75" x14ac:dyDescent="0.25">
      <c r="A360" s="307"/>
      <c r="B360" s="8" t="s">
        <v>591</v>
      </c>
      <c r="C360" s="13"/>
      <c r="D360" s="644" t="s">
        <v>567</v>
      </c>
      <c r="E360" s="546"/>
      <c r="F360" s="76"/>
      <c r="G360" s="46"/>
      <c r="H360" s="56"/>
      <c r="I360" s="245"/>
      <c r="J360" s="224"/>
      <c r="K360" s="56"/>
      <c r="L360" s="369"/>
      <c r="M360" s="226"/>
      <c r="N360" s="157"/>
      <c r="O360" s="369"/>
      <c r="P360" s="264"/>
      <c r="Q360" s="46"/>
      <c r="R360" s="159"/>
      <c r="S360" s="160"/>
      <c r="T360" s="238"/>
      <c r="U360" s="12"/>
      <c r="V360" s="12"/>
      <c r="W360" s="12"/>
    </row>
    <row r="361" spans="1:23" ht="78.75" x14ac:dyDescent="0.25">
      <c r="A361" s="307" t="s">
        <v>292</v>
      </c>
      <c r="B361" s="8" t="s">
        <v>872</v>
      </c>
      <c r="C361" s="17" t="s">
        <v>802</v>
      </c>
      <c r="D361" s="661"/>
      <c r="E361" s="537" t="s">
        <v>1876</v>
      </c>
      <c r="F361" s="538" t="s">
        <v>1469</v>
      </c>
      <c r="G361" s="46"/>
      <c r="H361" s="542" t="s">
        <v>1892</v>
      </c>
      <c r="I361" s="495" t="s">
        <v>1955</v>
      </c>
      <c r="J361" s="621" t="s">
        <v>1469</v>
      </c>
      <c r="K361" s="56"/>
      <c r="L361" s="369"/>
      <c r="M361" s="220" t="s">
        <v>1469</v>
      </c>
      <c r="N361" s="157"/>
      <c r="O361" s="369"/>
      <c r="P361" s="258"/>
      <c r="Q361" s="46"/>
      <c r="R361" s="159"/>
      <c r="S361" s="160"/>
      <c r="T361" s="235"/>
      <c r="U361" s="12"/>
      <c r="V361" s="12"/>
      <c r="W361" s="12"/>
    </row>
    <row r="362" spans="1:23" ht="60" x14ac:dyDescent="0.25">
      <c r="A362" s="307" t="s">
        <v>293</v>
      </c>
      <c r="B362" s="8" t="s">
        <v>803</v>
      </c>
      <c r="C362" s="13" t="s">
        <v>804</v>
      </c>
      <c r="D362" s="661"/>
      <c r="E362" s="537" t="s">
        <v>1876</v>
      </c>
      <c r="F362" s="538" t="s">
        <v>1469</v>
      </c>
      <c r="G362" s="46"/>
      <c r="H362" s="542" t="s">
        <v>1892</v>
      </c>
      <c r="I362" s="495" t="s">
        <v>1956</v>
      </c>
      <c r="J362" s="621" t="s">
        <v>1469</v>
      </c>
      <c r="K362" s="56"/>
      <c r="L362" s="369"/>
      <c r="M362" s="220" t="s">
        <v>1469</v>
      </c>
      <c r="N362" s="157"/>
      <c r="O362" s="369"/>
      <c r="P362" s="258"/>
      <c r="Q362" s="46"/>
      <c r="R362" s="159"/>
      <c r="S362" s="160"/>
      <c r="T362" s="235"/>
      <c r="U362" s="12"/>
      <c r="V362" s="12"/>
      <c r="W362" s="12"/>
    </row>
    <row r="363" spans="1:23" ht="60" x14ac:dyDescent="0.25">
      <c r="A363" s="307" t="s">
        <v>294</v>
      </c>
      <c r="B363" s="8" t="s">
        <v>873</v>
      </c>
      <c r="C363" s="13" t="s">
        <v>808</v>
      </c>
      <c r="D363" s="661"/>
      <c r="E363" s="537" t="s">
        <v>1876</v>
      </c>
      <c r="F363" s="538" t="s">
        <v>1469</v>
      </c>
      <c r="G363" s="46"/>
      <c r="H363" s="542" t="s">
        <v>1892</v>
      </c>
      <c r="I363" s="495" t="s">
        <v>1957</v>
      </c>
      <c r="J363" s="621" t="s">
        <v>1469</v>
      </c>
      <c r="K363" s="56"/>
      <c r="L363" s="369"/>
      <c r="M363" s="220" t="s">
        <v>1469</v>
      </c>
      <c r="N363" s="157"/>
      <c r="O363" s="369"/>
      <c r="P363" s="258"/>
      <c r="Q363" s="46"/>
      <c r="R363" s="159"/>
      <c r="S363" s="160"/>
      <c r="T363" s="235"/>
      <c r="U363" s="12"/>
      <c r="V363" s="12"/>
      <c r="W363" s="12"/>
    </row>
    <row r="364" spans="1:23" ht="94.5" x14ac:dyDescent="0.25">
      <c r="A364" s="307" t="s">
        <v>295</v>
      </c>
      <c r="B364" s="8" t="s">
        <v>874</v>
      </c>
      <c r="C364" s="13" t="s">
        <v>806</v>
      </c>
      <c r="D364" s="662"/>
      <c r="E364" s="537" t="s">
        <v>1876</v>
      </c>
      <c r="F364" s="538" t="s">
        <v>1470</v>
      </c>
      <c r="G364" s="46"/>
      <c r="H364" s="542"/>
      <c r="I364" s="540"/>
      <c r="J364" s="621" t="s">
        <v>1470</v>
      </c>
      <c r="K364" s="56"/>
      <c r="L364" s="369"/>
      <c r="M364" s="220" t="s">
        <v>1470</v>
      </c>
      <c r="N364" s="157"/>
      <c r="O364" s="369"/>
      <c r="P364" s="258"/>
      <c r="Q364" s="46"/>
      <c r="R364" s="159"/>
      <c r="S364" s="160"/>
      <c r="T364" s="235"/>
      <c r="U364" s="12"/>
      <c r="V364" s="12"/>
      <c r="W364" s="12"/>
    </row>
    <row r="365" spans="1:23" ht="21" x14ac:dyDescent="0.25">
      <c r="A365" s="308" t="s">
        <v>296</v>
      </c>
      <c r="B365" s="650" t="s">
        <v>875</v>
      </c>
      <c r="C365" s="651"/>
      <c r="D365" s="652"/>
      <c r="E365" s="545"/>
      <c r="F365" s="55"/>
      <c r="G365" s="40">
        <f>IF(OR(F365="NA",COUNTIF(F367:F376,"NA")&gt;2)=TRUE,"NA",IF(AND(F367="",F368="",F369="",F370="",F371="",F372="",F373="",F374="",F375="",F376="")=TRUE,"",IF(COUNTIF(F367:F376,"sim")+COUNTIF(F367:F376,"NA")=10,4,IF(AND(OR(F367="Sim",F367="NA"),OR(F372="Sim",F372="NA"),OR(F373="Sim",F373="NA"),OR(F375="Sim",F375="NA"),OR(F376="Sim",F376="NA"))=TRUE,3,IF(AND(OR(F367="Sim",F367="NA"),OR(F372="Sim",F372="NA"),OR(F373="Sim",F373="NA"),OR(F376="Sim",F376="NA"))=TRUE,2,IF(COUNTIF(F367:F376,"sim")+COUNTIF(F367:F376,"NA")&gt;=2,1,0))))))</f>
        <v>0</v>
      </c>
      <c r="H365" s="57"/>
      <c r="I365" s="246"/>
      <c r="J365" s="360"/>
      <c r="K365" s="275"/>
      <c r="L365" s="481">
        <f>IF(OR(J365="NA",COUNTIF(J367:J376,"NA")&gt;2)=TRUE,"NA",IF(AND(J367="",J368="",J369="",J370="",J371="",J372="",J373="",J374="",J375="",J376="")=TRUE,"",IF(COUNTIF(J367:J376,"sim")+COUNTIF(J367:J376,"NA")=10,4,IF(AND(OR(J367="Sim",J367="NA"),OR(J372="Sim",J372="NA"),OR(J373="Sim",J373="NA"),OR(J375="Sim",J375="NA"),OR(J376="Sim",J376="NA"))=TRUE,3,IF(AND(OR(J367="Sim",J367="NA"),OR(J372="Sim",J372="NA"),OR(J373="Sim",J373="NA"),OR(J376="Sim",J376="NA"))=TRUE,2,IF(COUNTIF(J367:J376,"sim")+COUNTIF(J367:J376,"NA")&gt;=2,1,0))))))</f>
        <v>0</v>
      </c>
      <c r="M365" s="221"/>
      <c r="N365" s="165"/>
      <c r="O365" s="481">
        <f>IF(OR(M365="NA",COUNTIF(M367:M376,"NA")&gt;2)=TRUE,"NA",IF(AND(M367="",M368="",M369="",M370="",M371="",M372="",M373="",M374="",M375="",M376="")=TRUE,"",IF(COUNTIF(M367:M376,"sim")+COUNTIF(M367:M376,"NA")=10,4,IF(AND(OR(M367="Sim",M367="NA"),OR(M372="Sim",M372="NA"),OR(M373="Sim",M373="NA"),OR(M375="Sim",M375="NA"),OR(M376="Sim",M376="NA"))=TRUE,3,IF(AND(OR(M367="Sim",M367="NA"),OR(M372="Sim",M372="NA"),OR(M373="Sim",M373="NA"),OR(M376="Sim",M376="NA"))=TRUE,2,IF(COUNTIF(M367:M376,"sim")+COUNTIF(M367:M376,"NA")&gt;=2,1,0))))))</f>
        <v>0</v>
      </c>
      <c r="P365" s="259"/>
      <c r="Q365" s="40" t="str">
        <f>IF(OR(P365="NA",COUNTIF(P367:P376,"NA")&gt;2)=TRUE,"NA",IF(AND(P367="",P368="",P369="",P370="",P371="",P372="",P373="",P374="",P375="",P376="")=TRUE,"",IF(COUNTIF(P367:P376,"sim")+COUNTIF(P367:P376,"NA")=10,4,IF(AND(OR(P367="Sim",P367="NA"),OR(P372="Sim",P372="NA"),OR(P373="Sim",P373="NA"),OR(P375="Sim",P375="NA"),OR(P376="Sim",P376="NA"))=TRUE,3,IF(AND(OR(P367="Sim",P367="NA"),OR(P372="Sim",P372="NA"),OR(P373="Sim",P373="NA"),OR(P376="Sim",P376="NA"))=TRUE,2,IF(COUNTIF(P367:P376,"sim")+COUNTIF(P367:P376,"NA")&gt;=2,1,0))))))</f>
        <v/>
      </c>
      <c r="R365" s="161"/>
      <c r="S365" s="162"/>
      <c r="T365" s="39">
        <f>IF(Q365="",IF(O365="",L365,O365),Q365)</f>
        <v>0</v>
      </c>
      <c r="U365" s="12"/>
      <c r="V365" s="12"/>
      <c r="W365" s="12"/>
    </row>
    <row r="366" spans="1:23" ht="18.75" x14ac:dyDescent="0.25">
      <c r="A366" s="307"/>
      <c r="B366" s="306" t="s">
        <v>876</v>
      </c>
      <c r="C366" s="13"/>
      <c r="D366" s="644" t="s">
        <v>1466</v>
      </c>
      <c r="E366" s="546"/>
      <c r="F366" s="76"/>
      <c r="G366" s="46"/>
      <c r="H366" s="56"/>
      <c r="I366" s="245"/>
      <c r="J366" s="224"/>
      <c r="K366" s="56"/>
      <c r="L366" s="369"/>
      <c r="M366" s="226"/>
      <c r="N366" s="157"/>
      <c r="O366" s="369"/>
      <c r="P366" s="264"/>
      <c r="Q366" s="46"/>
      <c r="R366" s="159"/>
      <c r="S366" s="160"/>
      <c r="T366" s="238"/>
      <c r="U366" s="12"/>
      <c r="V366" s="12"/>
      <c r="W366" s="12"/>
    </row>
    <row r="367" spans="1:23" ht="47.25" x14ac:dyDescent="0.25">
      <c r="A367" s="307" t="s">
        <v>297</v>
      </c>
      <c r="B367" s="8" t="s">
        <v>877</v>
      </c>
      <c r="C367" s="675" t="s">
        <v>752</v>
      </c>
      <c r="D367" s="645"/>
      <c r="E367" s="537" t="s">
        <v>1876</v>
      </c>
      <c r="F367" s="538" t="s">
        <v>1470</v>
      </c>
      <c r="G367" s="46"/>
      <c r="H367" s="56"/>
      <c r="I367" s="245"/>
      <c r="J367" s="621" t="s">
        <v>1470</v>
      </c>
      <c r="K367" s="56"/>
      <c r="L367" s="369"/>
      <c r="M367" s="220" t="s">
        <v>1470</v>
      </c>
      <c r="N367" s="157"/>
      <c r="O367" s="369"/>
      <c r="P367" s="258"/>
      <c r="Q367" s="46"/>
      <c r="R367" s="159"/>
      <c r="S367" s="160"/>
      <c r="T367" s="235"/>
      <c r="U367" s="12"/>
      <c r="V367" s="12"/>
      <c r="W367" s="12"/>
    </row>
    <row r="368" spans="1:23" ht="78.75" x14ac:dyDescent="0.25">
      <c r="A368" s="307" t="s">
        <v>298</v>
      </c>
      <c r="B368" s="8" t="s">
        <v>878</v>
      </c>
      <c r="C368" s="676"/>
      <c r="D368" s="645"/>
      <c r="E368" s="537" t="s">
        <v>1876</v>
      </c>
      <c r="F368" s="538" t="s">
        <v>1470</v>
      </c>
      <c r="G368" s="46"/>
      <c r="H368" s="56"/>
      <c r="I368" s="245"/>
      <c r="J368" s="621" t="s">
        <v>1470</v>
      </c>
      <c r="K368" s="56"/>
      <c r="L368" s="369"/>
      <c r="M368" s="220" t="s">
        <v>1470</v>
      </c>
      <c r="N368" s="157"/>
      <c r="O368" s="369"/>
      <c r="P368" s="258"/>
      <c r="Q368" s="46"/>
      <c r="R368" s="159"/>
      <c r="S368" s="160"/>
      <c r="T368" s="235"/>
      <c r="U368" s="12"/>
      <c r="V368" s="12"/>
      <c r="W368" s="12"/>
    </row>
    <row r="369" spans="1:23" ht="94.5" x14ac:dyDescent="0.25">
      <c r="A369" s="307" t="s">
        <v>299</v>
      </c>
      <c r="B369" s="8" t="s">
        <v>879</v>
      </c>
      <c r="C369" s="676"/>
      <c r="D369" s="645"/>
      <c r="E369" s="537" t="s">
        <v>1876</v>
      </c>
      <c r="F369" s="538" t="s">
        <v>1470</v>
      </c>
      <c r="G369" s="46"/>
      <c r="H369" s="56"/>
      <c r="I369" s="245"/>
      <c r="J369" s="621" t="s">
        <v>1470</v>
      </c>
      <c r="K369" s="56"/>
      <c r="L369" s="369"/>
      <c r="M369" s="220" t="s">
        <v>1470</v>
      </c>
      <c r="N369" s="157"/>
      <c r="O369" s="369"/>
      <c r="P369" s="258"/>
      <c r="Q369" s="46"/>
      <c r="R369" s="159"/>
      <c r="S369" s="160"/>
      <c r="T369" s="235"/>
      <c r="U369" s="12"/>
      <c r="V369" s="12"/>
      <c r="W369" s="12"/>
    </row>
    <row r="370" spans="1:23" ht="31.5" x14ac:dyDescent="0.25">
      <c r="A370" s="307" t="s">
        <v>300</v>
      </c>
      <c r="B370" s="8" t="s">
        <v>880</v>
      </c>
      <c r="C370" s="676"/>
      <c r="D370" s="645"/>
      <c r="E370" s="537" t="s">
        <v>1876</v>
      </c>
      <c r="F370" s="538" t="s">
        <v>1470</v>
      </c>
      <c r="G370" s="46"/>
      <c r="H370" s="56"/>
      <c r="I370" s="245"/>
      <c r="J370" s="621" t="s">
        <v>1470</v>
      </c>
      <c r="K370" s="56"/>
      <c r="L370" s="369"/>
      <c r="M370" s="220" t="s">
        <v>1470</v>
      </c>
      <c r="N370" s="157"/>
      <c r="O370" s="369"/>
      <c r="P370" s="258"/>
      <c r="Q370" s="46"/>
      <c r="R370" s="159"/>
      <c r="S370" s="160"/>
      <c r="T370" s="235"/>
      <c r="U370" s="12"/>
      <c r="V370" s="12"/>
      <c r="W370" s="12"/>
    </row>
    <row r="371" spans="1:23" ht="31.5" x14ac:dyDescent="0.25">
      <c r="A371" s="307" t="s">
        <v>301</v>
      </c>
      <c r="B371" s="8" t="s">
        <v>881</v>
      </c>
      <c r="C371" s="676"/>
      <c r="D371" s="645"/>
      <c r="E371" s="537" t="s">
        <v>1876</v>
      </c>
      <c r="F371" s="538" t="s">
        <v>1470</v>
      </c>
      <c r="G371" s="46"/>
      <c r="H371" s="56"/>
      <c r="I371" s="245"/>
      <c r="J371" s="621" t="s">
        <v>1470</v>
      </c>
      <c r="K371" s="56"/>
      <c r="L371" s="369"/>
      <c r="M371" s="220" t="s">
        <v>1470</v>
      </c>
      <c r="N371" s="157"/>
      <c r="O371" s="369"/>
      <c r="P371" s="258"/>
      <c r="Q371" s="46"/>
      <c r="R371" s="159"/>
      <c r="S371" s="160"/>
      <c r="T371" s="235"/>
      <c r="U371" s="12"/>
      <c r="V371" s="12"/>
      <c r="W371" s="12"/>
    </row>
    <row r="372" spans="1:23" ht="110.25" x14ac:dyDescent="0.25">
      <c r="A372" s="307" t="s">
        <v>302</v>
      </c>
      <c r="B372" s="8" t="s">
        <v>882</v>
      </c>
      <c r="C372" s="676"/>
      <c r="D372" s="645"/>
      <c r="E372" s="537" t="s">
        <v>1876</v>
      </c>
      <c r="F372" s="538" t="s">
        <v>1470</v>
      </c>
      <c r="G372" s="46"/>
      <c r="H372" s="56"/>
      <c r="I372" s="245"/>
      <c r="J372" s="621" t="s">
        <v>1470</v>
      </c>
      <c r="K372" s="56"/>
      <c r="L372" s="369"/>
      <c r="M372" s="220" t="s">
        <v>1470</v>
      </c>
      <c r="N372" s="157"/>
      <c r="O372" s="369"/>
      <c r="P372" s="258"/>
      <c r="Q372" s="46"/>
      <c r="R372" s="159"/>
      <c r="S372" s="160"/>
      <c r="T372" s="235"/>
      <c r="U372" s="12"/>
      <c r="V372" s="12"/>
      <c r="W372" s="12"/>
    </row>
    <row r="373" spans="1:23" ht="126" x14ac:dyDescent="0.25">
      <c r="A373" s="307" t="s">
        <v>303</v>
      </c>
      <c r="B373" s="8" t="s">
        <v>883</v>
      </c>
      <c r="C373" s="676"/>
      <c r="D373" s="645"/>
      <c r="E373" s="537" t="s">
        <v>1876</v>
      </c>
      <c r="F373" s="538" t="s">
        <v>1470</v>
      </c>
      <c r="G373" s="46"/>
      <c r="H373" s="56"/>
      <c r="I373" s="245"/>
      <c r="J373" s="621" t="s">
        <v>1470</v>
      </c>
      <c r="K373" s="56"/>
      <c r="L373" s="369"/>
      <c r="M373" s="220" t="s">
        <v>1470</v>
      </c>
      <c r="N373" s="157"/>
      <c r="O373" s="369"/>
      <c r="P373" s="258"/>
      <c r="Q373" s="46"/>
      <c r="R373" s="159"/>
      <c r="S373" s="160"/>
      <c r="T373" s="235"/>
      <c r="U373" s="12"/>
      <c r="V373" s="12"/>
      <c r="W373" s="12"/>
    </row>
    <row r="374" spans="1:23" ht="110.25" x14ac:dyDescent="0.25">
      <c r="A374" s="307" t="s">
        <v>304</v>
      </c>
      <c r="B374" s="8" t="s">
        <v>884</v>
      </c>
      <c r="C374" s="677"/>
      <c r="D374" s="645"/>
      <c r="E374" s="537" t="s">
        <v>1876</v>
      </c>
      <c r="F374" s="538" t="s">
        <v>1470</v>
      </c>
      <c r="G374" s="46"/>
      <c r="H374" s="56"/>
      <c r="I374" s="245"/>
      <c r="J374" s="621" t="s">
        <v>1470</v>
      </c>
      <c r="K374" s="56"/>
      <c r="L374" s="369"/>
      <c r="M374" s="220" t="s">
        <v>1470</v>
      </c>
      <c r="N374" s="157"/>
      <c r="O374" s="369"/>
      <c r="P374" s="258"/>
      <c r="Q374" s="46"/>
      <c r="R374" s="159"/>
      <c r="S374" s="160"/>
      <c r="T374" s="235"/>
      <c r="U374" s="12"/>
      <c r="V374" s="12"/>
      <c r="W374" s="12"/>
    </row>
    <row r="375" spans="1:23" ht="299.25" x14ac:dyDescent="0.25">
      <c r="A375" s="307" t="s">
        <v>305</v>
      </c>
      <c r="B375" s="8" t="s">
        <v>1476</v>
      </c>
      <c r="C375" s="13" t="s">
        <v>820</v>
      </c>
      <c r="D375" s="645"/>
      <c r="E375" s="537" t="s">
        <v>1876</v>
      </c>
      <c r="F375" s="538" t="s">
        <v>1470</v>
      </c>
      <c r="G375" s="46"/>
      <c r="H375" s="56"/>
      <c r="I375" s="245"/>
      <c r="J375" s="621" t="s">
        <v>1470</v>
      </c>
      <c r="K375" s="56"/>
      <c r="L375" s="369"/>
      <c r="M375" s="220" t="s">
        <v>1470</v>
      </c>
      <c r="N375" s="157"/>
      <c r="O375" s="369"/>
      <c r="P375" s="258"/>
      <c r="Q375" s="46"/>
      <c r="R375" s="159"/>
      <c r="S375" s="160"/>
      <c r="T375" s="235"/>
      <c r="U375" s="12"/>
      <c r="V375" s="12"/>
      <c r="W375" s="12"/>
    </row>
    <row r="376" spans="1:23" ht="63" x14ac:dyDescent="0.25">
      <c r="A376" s="317" t="s">
        <v>1465</v>
      </c>
      <c r="B376" s="33" t="s">
        <v>652</v>
      </c>
      <c r="C376" s="35" t="s">
        <v>1331</v>
      </c>
      <c r="D376" s="646"/>
      <c r="E376" s="537" t="s">
        <v>1876</v>
      </c>
      <c r="F376" s="538" t="s">
        <v>1470</v>
      </c>
      <c r="G376" s="46"/>
      <c r="H376" s="56"/>
      <c r="I376" s="245"/>
      <c r="J376" s="621" t="s">
        <v>1470</v>
      </c>
      <c r="K376" s="56"/>
      <c r="L376" s="369"/>
      <c r="M376" s="220" t="s">
        <v>1470</v>
      </c>
      <c r="N376" s="157"/>
      <c r="O376" s="369"/>
      <c r="P376" s="258"/>
      <c r="Q376" s="46"/>
      <c r="R376" s="159"/>
      <c r="S376" s="160"/>
      <c r="T376" s="235"/>
      <c r="U376" s="12"/>
      <c r="V376" s="12"/>
      <c r="W376" s="12"/>
    </row>
    <row r="377" spans="1:23" ht="21" x14ac:dyDescent="0.25">
      <c r="A377" s="308" t="s">
        <v>306</v>
      </c>
      <c r="B377" s="650" t="s">
        <v>885</v>
      </c>
      <c r="C377" s="651"/>
      <c r="D377" s="652"/>
      <c r="E377" s="545"/>
      <c r="F377" s="55"/>
      <c r="G377" s="39">
        <f>IF(OR(F377="NA",COUNTIF(F379:F382,"NA")&gt;2)=TRUE,"NA",IF(AND(F382="",F379="",F380="",F381="")=TRUE,"",IF(AND(OR(F379="Sim",F379="NA"),OR(F381="Sim",F381="NA"),OR(F382="Sim",F382="NA"))=TRUE,4,IF(AND(OR(F380="Sim",F380="NA"),OR(F381="Sim",F381="NA"),OR(F382="Sim",F382="NA"))=TRUE,3,IF(COUNTIF(F379:F382,"sim")+COUNTIF(F379:F382,"NA")&gt;=2,2,IF(COUNTIF(F379:F382,"sim")+COUNTIF(F379:F382,"NA")&gt;=1,1,0))))))</f>
        <v>0</v>
      </c>
      <c r="H377" s="57"/>
      <c r="I377" s="246"/>
      <c r="J377" s="360"/>
      <c r="K377" s="275"/>
      <c r="L377" s="481">
        <f>IF(OR(J377="NA",COUNTIF(J379:J382,"NA")&gt;2)=TRUE,"NA",IF(AND(J382="",J379="",J380="",J381="")=TRUE,"",IF(AND(OR(J379="Sim",J379="NA"),OR(J381="Sim",J381="NA"),OR(J382="Sim",J382="NA"))=TRUE,4,IF(AND(OR(J380="Sim",J380="NA"),OR(J381="Sim",J381="NA"),OR(J382="Sim",J382="NA"))=TRUE,3,IF(COUNTIF(J379:J382,"sim")+COUNTIF(J379:J382,"NA")&gt;=2,2,IF(COUNTIF(J379:J382,"sim")+COUNTIF(J379:J382,"NA")&gt;=1,1,0))))))</f>
        <v>0</v>
      </c>
      <c r="M377" s="221"/>
      <c r="N377" s="165"/>
      <c r="O377" s="481">
        <f>IF(OR(M377="NA",COUNTIF(M379:M382,"NA")&gt;2)=TRUE,"NA",IF(AND(M382="",M379="",M380="",M381="")=TRUE,"",IF(AND(OR(M379="Sim",M379="NA"),OR(M381="Sim",M381="NA"),OR(M382="Sim",M382="NA"))=TRUE,4,IF(AND(OR(M380="Sim",M380="NA"),OR(M381="Sim",M381="NA"),OR(M382="Sim",M382="NA"))=TRUE,3,IF(COUNTIF(M379:M382,"sim")+COUNTIF(M379:M382,"NA")&gt;=2,2,IF(COUNTIF(M379:M382,"sim")+COUNTIF(M379:M382,"NA")&gt;=1,1,0))))))</f>
        <v>0</v>
      </c>
      <c r="P377" s="259"/>
      <c r="Q377" s="39" t="str">
        <f>IF(OR(P377="NA",COUNTIF(P379:P382,"NA")&gt;2)=TRUE,"NA",IF(AND(P382="",P379="",P380="",P381="")=TRUE,"",IF(AND(OR(P379="Sim",P379="NA"),OR(P381="Sim",P381="NA"),OR(P382="Sim",P382="NA"))=TRUE,4,IF(AND(OR(P380="Sim",P380="NA"),OR(P381="Sim",P381="NA"),OR(P382="Sim",P382="NA"))=TRUE,3,IF(COUNTIF(P379:P382,"sim")+COUNTIF(P379:P382,"NA")&gt;=2,2,IF(COUNTIF(P379:P382,"sim")+COUNTIF(P379:P382,"NA")&gt;=1,1,0))))))</f>
        <v/>
      </c>
      <c r="R377" s="161"/>
      <c r="S377" s="162"/>
      <c r="T377" s="39">
        <f>IF(Q377="",IF(O377="",L377,O377),Q377)</f>
        <v>0</v>
      </c>
      <c r="U377" s="12"/>
      <c r="V377" s="12"/>
      <c r="W377" s="12"/>
    </row>
    <row r="378" spans="1:23" ht="18.75" x14ac:dyDescent="0.25">
      <c r="A378" s="317"/>
      <c r="B378" s="26" t="s">
        <v>591</v>
      </c>
      <c r="C378" s="36"/>
      <c r="D378" s="647" t="s">
        <v>1200</v>
      </c>
      <c r="E378" s="546"/>
      <c r="F378" s="226"/>
      <c r="G378" s="46"/>
      <c r="H378" s="56"/>
      <c r="I378" s="245"/>
      <c r="J378" s="224"/>
      <c r="K378" s="56"/>
      <c r="L378" s="369"/>
      <c r="M378" s="226"/>
      <c r="N378" s="157"/>
      <c r="O378" s="369"/>
      <c r="P378" s="264"/>
      <c r="Q378" s="46"/>
      <c r="R378" s="159"/>
      <c r="S378" s="160"/>
      <c r="T378" s="226"/>
      <c r="U378" s="12"/>
      <c r="V378" s="12"/>
      <c r="W378" s="12"/>
    </row>
    <row r="379" spans="1:23" ht="78.75" x14ac:dyDescent="0.25">
      <c r="A379" s="317" t="s">
        <v>307</v>
      </c>
      <c r="B379" s="26" t="s">
        <v>886</v>
      </c>
      <c r="C379" s="653" t="s">
        <v>824</v>
      </c>
      <c r="D379" s="648"/>
      <c r="E379" s="537" t="s">
        <v>1876</v>
      </c>
      <c r="F379" s="553" t="s">
        <v>1470</v>
      </c>
      <c r="G379" s="46"/>
      <c r="H379" s="56"/>
      <c r="I379" s="245"/>
      <c r="J379" s="624" t="s">
        <v>1470</v>
      </c>
      <c r="K379" s="56"/>
      <c r="L379" s="369"/>
      <c r="M379" s="220" t="s">
        <v>1470</v>
      </c>
      <c r="N379" s="157"/>
      <c r="O379" s="369"/>
      <c r="P379" s="258"/>
      <c r="Q379" s="46"/>
      <c r="R379" s="159"/>
      <c r="S379" s="160"/>
      <c r="T379" s="235"/>
      <c r="U379" s="12"/>
      <c r="V379" s="12"/>
      <c r="W379" s="12"/>
    </row>
    <row r="380" spans="1:23" ht="78.75" x14ac:dyDescent="0.25">
      <c r="A380" s="317" t="s">
        <v>308</v>
      </c>
      <c r="B380" s="26" t="s">
        <v>887</v>
      </c>
      <c r="C380" s="654"/>
      <c r="D380" s="648"/>
      <c r="E380" s="537" t="s">
        <v>1876</v>
      </c>
      <c r="F380" s="553" t="s">
        <v>1470</v>
      </c>
      <c r="G380" s="46"/>
      <c r="H380" s="56"/>
      <c r="I380" s="245"/>
      <c r="J380" s="624" t="s">
        <v>1470</v>
      </c>
      <c r="K380" s="56"/>
      <c r="L380" s="369"/>
      <c r="M380" s="220" t="s">
        <v>1470</v>
      </c>
      <c r="N380" s="157"/>
      <c r="O380" s="369"/>
      <c r="P380" s="258"/>
      <c r="Q380" s="46"/>
      <c r="R380" s="159"/>
      <c r="S380" s="160"/>
      <c r="T380" s="235"/>
      <c r="U380" s="12"/>
      <c r="V380" s="12"/>
      <c r="W380" s="12"/>
    </row>
    <row r="381" spans="1:23" ht="63" x14ac:dyDescent="0.25">
      <c r="A381" s="317" t="s">
        <v>309</v>
      </c>
      <c r="B381" s="26" t="s">
        <v>1452</v>
      </c>
      <c r="C381" s="36" t="s">
        <v>1454</v>
      </c>
      <c r="D381" s="648"/>
      <c r="E381" s="537" t="s">
        <v>1876</v>
      </c>
      <c r="F381" s="553" t="s">
        <v>1470</v>
      </c>
      <c r="G381" s="46"/>
      <c r="H381" s="56"/>
      <c r="I381" s="245"/>
      <c r="J381" s="624" t="s">
        <v>1470</v>
      </c>
      <c r="K381" s="56"/>
      <c r="L381" s="369"/>
      <c r="M381" s="220" t="s">
        <v>1470</v>
      </c>
      <c r="N381" s="157"/>
      <c r="O381" s="369"/>
      <c r="P381" s="258"/>
      <c r="Q381" s="46"/>
      <c r="R381" s="159"/>
      <c r="S381" s="160"/>
      <c r="T381" s="235"/>
      <c r="U381" s="12"/>
      <c r="V381" s="12"/>
      <c r="W381" s="12"/>
    </row>
    <row r="382" spans="1:23" ht="31.5" x14ac:dyDescent="0.25">
      <c r="A382" s="317" t="s">
        <v>310</v>
      </c>
      <c r="B382" s="26" t="s">
        <v>888</v>
      </c>
      <c r="C382" s="36" t="s">
        <v>828</v>
      </c>
      <c r="D382" s="649"/>
      <c r="E382" s="537" t="s">
        <v>1876</v>
      </c>
      <c r="F382" s="553" t="s">
        <v>1470</v>
      </c>
      <c r="G382" s="46"/>
      <c r="H382" s="56"/>
      <c r="I382" s="245"/>
      <c r="J382" s="624" t="s">
        <v>1470</v>
      </c>
      <c r="K382" s="56"/>
      <c r="L382" s="369"/>
      <c r="M382" s="220" t="s">
        <v>1470</v>
      </c>
      <c r="N382" s="157"/>
      <c r="O382" s="369"/>
      <c r="P382" s="258"/>
      <c r="Q382" s="46"/>
      <c r="R382" s="159"/>
      <c r="S382" s="160"/>
      <c r="T382" s="235"/>
      <c r="U382" s="12"/>
      <c r="V382" s="12"/>
      <c r="W382" s="12"/>
    </row>
    <row r="383" spans="1:23" s="44" customFormat="1" ht="21" x14ac:dyDescent="0.35">
      <c r="A383" s="302" t="s">
        <v>311</v>
      </c>
      <c r="B383" s="658" t="s">
        <v>889</v>
      </c>
      <c r="C383" s="659"/>
      <c r="D383" s="660"/>
      <c r="E383" s="547"/>
      <c r="F383" s="72"/>
      <c r="G383" s="213">
        <f>IFERROR(IF(F383="NA","NÃO AVALIADO",IF(AND(G385="NA",G394="NA")=TRUE,"NÃO AVALIADO",IF(AND(G385="",G394="")=TRUE,"",IF(AVERAGE(G385,G394)-INT(AVERAGE(G385,G394))&lt;=0.5,INT(AVERAGE(G385,G394)),INT(AVERAGE(G385,G394))+1)))),"")</f>
        <v>3</v>
      </c>
      <c r="H383" s="65"/>
      <c r="I383" s="256"/>
      <c r="J383" s="219"/>
      <c r="K383" s="65"/>
      <c r="L383" s="482">
        <f>IFERROR(IF(J383="NA","NÃO AVALIADO",IF(AND(L385="NA",L394="NA")=TRUE,"NÃO AVALIADO",IF(AND(L385="",L394="")=TRUE,"",IF(AVERAGE(L385,L394)-INT(AVERAGE(L385,L394))&lt;=0.5,INT(AVERAGE(L385,L394)),INT(AVERAGE(L385,L394))+1)))),"")</f>
        <v>3</v>
      </c>
      <c r="M383" s="282"/>
      <c r="N383" s="62"/>
      <c r="O383" s="482">
        <f>IFERROR(IF(M383="NA","NÃO AVALIADO",IF(AND(O385="NA",O394="NA")=TRUE,"NÃO AVALIADO",IF(AND(O385="",O394="")=TRUE,"",IF(AVERAGE(O385,O394)-INT(AVERAGE(O385,O394))&lt;=0.5,INT(AVERAGE(O385,O394)),INT(AVERAGE(O385,O394))+1)))),"")</f>
        <v>3</v>
      </c>
      <c r="P383" s="149"/>
      <c r="Q383" s="213" t="str">
        <f>IFERROR(IF(P383="NA","NÃO AVALIADO",IF(AND(Q385="NA",Q394="NA")=TRUE,"NÃO AVALIADO",IF(AND(Q385="",Q394="")=TRUE,"",IF(AVERAGE(Q385,Q394)-INT(AVERAGE(Q385,Q394))&lt;=0.5,INT(AVERAGE(Q385,Q394)),INT(AVERAGE(Q385,Q394))+1)))),"")</f>
        <v/>
      </c>
      <c r="R383" s="72"/>
      <c r="S383" s="151"/>
      <c r="T383" s="232">
        <f>IF(Q383="",IF(O383="",L383,O383),Q383)</f>
        <v>3</v>
      </c>
      <c r="U383" s="45"/>
      <c r="V383" s="45"/>
      <c r="W383" s="45"/>
    </row>
    <row r="384" spans="1:23" ht="21" x14ac:dyDescent="0.25">
      <c r="A384" s="303" t="s">
        <v>3</v>
      </c>
      <c r="B384" s="664" t="s">
        <v>564</v>
      </c>
      <c r="C384" s="651"/>
      <c r="D384" s="652"/>
      <c r="E384" s="548"/>
      <c r="F384" s="64"/>
      <c r="G384" s="41"/>
      <c r="H384" s="53"/>
      <c r="I384" s="244"/>
      <c r="J384" s="220"/>
      <c r="K384" s="53"/>
      <c r="L384" s="368"/>
      <c r="M384" s="225"/>
      <c r="N384" s="157"/>
      <c r="O384" s="368"/>
      <c r="P384" s="263"/>
      <c r="Q384" s="41"/>
      <c r="R384" s="157"/>
      <c r="S384" s="158"/>
      <c r="T384" s="233"/>
      <c r="U384" s="12"/>
      <c r="V384" s="12"/>
      <c r="W384" s="12"/>
    </row>
    <row r="385" spans="1:23" ht="21" x14ac:dyDescent="0.25">
      <c r="A385" s="304" t="s">
        <v>312</v>
      </c>
      <c r="B385" s="663" t="s">
        <v>890</v>
      </c>
      <c r="C385" s="651"/>
      <c r="D385" s="652"/>
      <c r="E385" s="549"/>
      <c r="F385" s="55"/>
      <c r="G385" s="40">
        <f>IF(OR(F385="NA",COUNTIF(F387:F393,"NA")&gt;2)=TRUE,"NA",IF(AND(F393="",F387="",F388="",F389="",F390="",F391="",F392="")=TRUE,"",IF(COUNTIF(F387:F393,"sim")+COUNTIF(F387:F393,"NA")=7,4,IF(COUNTIF(F387:F393,"sim")+COUNTIF(F387:F393,"NA")&gt;=5,3,IF(COUNTIF(F387:F393,"sim")+COUNTIF(F387:F393,"NA")&gt;=3,2,IF(COUNTIF(F387:F393,"sim")+COUNTIF(F387:F393,"NA")&gt;=2,1,0))))))</f>
        <v>3</v>
      </c>
      <c r="H385" s="63"/>
      <c r="I385" s="250"/>
      <c r="J385" s="360"/>
      <c r="K385" s="278"/>
      <c r="L385" s="481">
        <f>IF(OR(J385="NA",COUNTIF(J387:J393,"NA")&gt;2)=TRUE,"NA",IF(AND(J393="",J387="",J388="",J389="",J390="",J391="",J392="")=TRUE,"",IF(COUNTIF(J387:J393,"sim")+COUNTIF(J387:J393,"NA")=7,4,IF(COUNTIF(J387:J393,"sim")+COUNTIF(J387:J393,"NA")&gt;=5,3,IF(COUNTIF(J387:J393,"sim")+COUNTIF(J387:J393,"NA")&gt;=3,2,IF(COUNTIF(J387:J393,"sim")+COUNTIF(J387:J393,"NA")&gt;=2,1,0))))))</f>
        <v>3</v>
      </c>
      <c r="M385" s="221"/>
      <c r="N385" s="165"/>
      <c r="O385" s="481">
        <f>IF(OR(M385="NA",COUNTIF(M387:M393,"NA")&gt;2)=TRUE,"NA",IF(AND(M393="",M387="",M388="",M389="",M390="",M391="",M392="")=TRUE,"",IF(COUNTIF(M387:M393,"sim")+COUNTIF(M387:M393,"NA")=7,4,IF(COUNTIF(M387:M393,"sim")+COUNTIF(M387:M393,"NA")&gt;=5,3,IF(COUNTIF(M387:M393,"sim")+COUNTIF(M387:M393,"NA")&gt;=3,2,IF(COUNTIF(M387:M393,"sim")+COUNTIF(M387:M393,"NA")&gt;=2,1,0))))))</f>
        <v>3</v>
      </c>
      <c r="P385" s="259"/>
      <c r="Q385" s="40" t="str">
        <f>IF(OR(P385="NA",COUNTIF(P387:P393,"NA")&gt;2)=TRUE,"NA",IF(AND(P393="",P387="",P388="",P389="",P390="",P391="",P392="")=TRUE,"",IF(COUNTIF(P387:P393,"sim")+COUNTIF(P387:P393,"NA")=7,4,IF(COUNTIF(P387:P393,"sim")+COUNTIF(P387:P393,"NA")&gt;=5,3,IF(COUNTIF(P387:P393,"sim")+COUNTIF(P387:P393,"NA")&gt;=3,2,IF(COUNTIF(P387:P393,"sim")+COUNTIF(P387:P393,"NA")&gt;=2,1,0))))))</f>
        <v/>
      </c>
      <c r="R385" s="165"/>
      <c r="S385" s="166"/>
      <c r="T385" s="39">
        <f>IF(Q385="",IF(O385="",L385,O385),Q385)</f>
        <v>3</v>
      </c>
      <c r="U385" s="12"/>
      <c r="V385" s="12"/>
      <c r="W385" s="12"/>
    </row>
    <row r="386" spans="1:23" ht="31.5" x14ac:dyDescent="0.25">
      <c r="A386" s="305"/>
      <c r="B386" s="8" t="s">
        <v>891</v>
      </c>
      <c r="C386" s="13"/>
      <c r="D386" s="644" t="s">
        <v>618</v>
      </c>
      <c r="E386" s="548"/>
      <c r="F386" s="75"/>
      <c r="G386" s="41"/>
      <c r="H386" s="53"/>
      <c r="I386" s="244"/>
      <c r="J386" s="224"/>
      <c r="K386" s="53"/>
      <c r="L386" s="368"/>
      <c r="M386" s="224"/>
      <c r="N386" s="157"/>
      <c r="O386" s="368"/>
      <c r="P386" s="262"/>
      <c r="Q386" s="41"/>
      <c r="R386" s="157"/>
      <c r="S386" s="158"/>
      <c r="T386" s="238"/>
      <c r="U386" s="12"/>
      <c r="V386" s="12"/>
      <c r="W386" s="12"/>
    </row>
    <row r="387" spans="1:23" ht="60" x14ac:dyDescent="0.25">
      <c r="A387" s="305" t="s">
        <v>313</v>
      </c>
      <c r="B387" s="8" t="s">
        <v>892</v>
      </c>
      <c r="C387" s="13" t="s">
        <v>752</v>
      </c>
      <c r="D387" s="645"/>
      <c r="E387" s="548" t="s">
        <v>1876</v>
      </c>
      <c r="F387" s="538" t="s">
        <v>1469</v>
      </c>
      <c r="G387" s="41"/>
      <c r="H387" s="526" t="s">
        <v>1958</v>
      </c>
      <c r="I387" s="495" t="s">
        <v>1959</v>
      </c>
      <c r="J387" s="621" t="s">
        <v>1469</v>
      </c>
      <c r="K387" s="53"/>
      <c r="L387" s="368"/>
      <c r="M387" s="220" t="s">
        <v>1469</v>
      </c>
      <c r="N387" s="157"/>
      <c r="O387" s="368"/>
      <c r="P387" s="258"/>
      <c r="Q387" s="41"/>
      <c r="R387" s="157"/>
      <c r="S387" s="158"/>
      <c r="T387" s="233"/>
      <c r="U387" s="12"/>
      <c r="V387" s="12"/>
      <c r="W387" s="12"/>
    </row>
    <row r="388" spans="1:23" ht="283.5" x14ac:dyDescent="0.25">
      <c r="A388" s="305" t="s">
        <v>314</v>
      </c>
      <c r="B388" s="8" t="s">
        <v>893</v>
      </c>
      <c r="C388" s="13" t="s">
        <v>752</v>
      </c>
      <c r="D388" s="645"/>
      <c r="E388" s="548" t="s">
        <v>1876</v>
      </c>
      <c r="F388" s="538" t="s">
        <v>1469</v>
      </c>
      <c r="G388" s="41"/>
      <c r="H388" s="526" t="s">
        <v>1960</v>
      </c>
      <c r="I388" s="495" t="s">
        <v>1961</v>
      </c>
      <c r="J388" s="621" t="s">
        <v>1469</v>
      </c>
      <c r="K388" s="53"/>
      <c r="L388" s="368"/>
      <c r="M388" s="220" t="s">
        <v>1469</v>
      </c>
      <c r="N388" s="603" t="s">
        <v>2306</v>
      </c>
      <c r="O388" s="368"/>
      <c r="P388" s="258"/>
      <c r="Q388" s="41"/>
      <c r="R388" s="157"/>
      <c r="S388" s="158"/>
      <c r="T388" s="233"/>
      <c r="U388" s="12"/>
      <c r="V388" s="12"/>
      <c r="W388" s="12"/>
    </row>
    <row r="389" spans="1:23" ht="330.75" x14ac:dyDescent="0.25">
      <c r="A389" s="305" t="s">
        <v>315</v>
      </c>
      <c r="B389" s="8" t="s">
        <v>894</v>
      </c>
      <c r="C389" s="13" t="s">
        <v>752</v>
      </c>
      <c r="D389" s="645"/>
      <c r="E389" s="548" t="s">
        <v>1876</v>
      </c>
      <c r="F389" s="538" t="s">
        <v>1470</v>
      </c>
      <c r="G389" s="41"/>
      <c r="H389" s="526" t="s">
        <v>1962</v>
      </c>
      <c r="I389" s="495" t="s">
        <v>1963</v>
      </c>
      <c r="J389" s="621" t="s">
        <v>1470</v>
      </c>
      <c r="K389" s="53"/>
      <c r="L389" s="368"/>
      <c r="M389" s="220" t="s">
        <v>1469</v>
      </c>
      <c r="N389" s="603" t="s">
        <v>2307</v>
      </c>
      <c r="O389" s="368"/>
      <c r="P389" s="258"/>
      <c r="Q389" s="41"/>
      <c r="R389" s="157"/>
      <c r="S389" s="158"/>
      <c r="T389" s="233"/>
      <c r="U389" s="12"/>
      <c r="V389" s="12"/>
      <c r="W389" s="12"/>
    </row>
    <row r="390" spans="1:23" ht="330.75" x14ac:dyDescent="0.25">
      <c r="A390" s="305" t="s">
        <v>316</v>
      </c>
      <c r="B390" s="8" t="s">
        <v>895</v>
      </c>
      <c r="C390" s="13" t="s">
        <v>752</v>
      </c>
      <c r="D390" s="645"/>
      <c r="E390" s="548" t="s">
        <v>1876</v>
      </c>
      <c r="F390" s="538" t="s">
        <v>1469</v>
      </c>
      <c r="G390" s="41"/>
      <c r="H390" s="526" t="s">
        <v>1964</v>
      </c>
      <c r="I390" s="495" t="s">
        <v>1965</v>
      </c>
      <c r="J390" s="621" t="s">
        <v>1469</v>
      </c>
      <c r="K390" s="53"/>
      <c r="L390" s="368"/>
      <c r="M390" s="220" t="s">
        <v>1469</v>
      </c>
      <c r="N390" s="603" t="s">
        <v>2312</v>
      </c>
      <c r="O390" s="368"/>
      <c r="P390" s="258"/>
      <c r="Q390" s="41"/>
      <c r="R390" s="157"/>
      <c r="S390" s="158"/>
      <c r="T390" s="233"/>
      <c r="U390" s="12"/>
      <c r="V390" s="12"/>
      <c r="W390" s="12"/>
    </row>
    <row r="391" spans="1:23" ht="60" x14ac:dyDescent="0.25">
      <c r="A391" s="307" t="s">
        <v>317</v>
      </c>
      <c r="B391" s="8" t="s">
        <v>896</v>
      </c>
      <c r="C391" s="13" t="s">
        <v>752</v>
      </c>
      <c r="D391" s="645"/>
      <c r="E391" s="548" t="s">
        <v>1876</v>
      </c>
      <c r="F391" s="538" t="s">
        <v>1469</v>
      </c>
      <c r="G391" s="46"/>
      <c r="H391" s="526" t="s">
        <v>1966</v>
      </c>
      <c r="I391" s="495" t="s">
        <v>1967</v>
      </c>
      <c r="J391" s="621" t="s">
        <v>1469</v>
      </c>
      <c r="K391" s="56"/>
      <c r="L391" s="369"/>
      <c r="M391" s="220" t="s">
        <v>1469</v>
      </c>
      <c r="N391" s="157"/>
      <c r="O391" s="369"/>
      <c r="P391" s="258"/>
      <c r="Q391" s="46"/>
      <c r="R391" s="159"/>
      <c r="S391" s="160"/>
      <c r="T391" s="235"/>
      <c r="U391" s="12"/>
      <c r="V391" s="12"/>
      <c r="W391" s="12"/>
    </row>
    <row r="392" spans="1:23" ht="78.75" x14ac:dyDescent="0.25">
      <c r="A392" s="307" t="s">
        <v>318</v>
      </c>
      <c r="B392" s="13" t="s">
        <v>1290</v>
      </c>
      <c r="C392" s="13" t="s">
        <v>1312</v>
      </c>
      <c r="D392" s="645"/>
      <c r="E392" s="548" t="s">
        <v>1876</v>
      </c>
      <c r="F392" s="538" t="s">
        <v>1469</v>
      </c>
      <c r="G392" s="46"/>
      <c r="H392" s="542" t="s">
        <v>1960</v>
      </c>
      <c r="I392" s="495" t="s">
        <v>1968</v>
      </c>
      <c r="J392" s="621" t="s">
        <v>1469</v>
      </c>
      <c r="K392" s="56"/>
      <c r="L392" s="369"/>
      <c r="M392" s="220" t="s">
        <v>1470</v>
      </c>
      <c r="N392" s="603" t="s">
        <v>2283</v>
      </c>
      <c r="O392" s="369"/>
      <c r="P392" s="258"/>
      <c r="Q392" s="46"/>
      <c r="R392" s="159"/>
      <c r="S392" s="160"/>
      <c r="T392" s="235"/>
      <c r="U392" s="12"/>
      <c r="V392" s="12"/>
      <c r="W392" s="12"/>
    </row>
    <row r="393" spans="1:23" ht="60" x14ac:dyDescent="0.25">
      <c r="A393" s="307" t="s">
        <v>1351</v>
      </c>
      <c r="B393" s="8" t="s">
        <v>897</v>
      </c>
      <c r="C393" s="13" t="s">
        <v>752</v>
      </c>
      <c r="D393" s="646"/>
      <c r="E393" s="548" t="s">
        <v>1876</v>
      </c>
      <c r="F393" s="538" t="s">
        <v>1469</v>
      </c>
      <c r="G393" s="46"/>
      <c r="H393" s="542" t="s">
        <v>1960</v>
      </c>
      <c r="I393" s="495" t="s">
        <v>1969</v>
      </c>
      <c r="J393" s="621" t="s">
        <v>1469</v>
      </c>
      <c r="K393" s="56"/>
      <c r="L393" s="369"/>
      <c r="M393" s="220" t="s">
        <v>1469</v>
      </c>
      <c r="N393" s="157"/>
      <c r="O393" s="369"/>
      <c r="P393" s="258"/>
      <c r="Q393" s="46"/>
      <c r="R393" s="159"/>
      <c r="S393" s="160"/>
      <c r="T393" s="235"/>
      <c r="U393" s="12"/>
      <c r="V393" s="12"/>
      <c r="W393" s="12"/>
    </row>
    <row r="394" spans="1:23" ht="21" x14ac:dyDescent="0.25">
      <c r="A394" s="308" t="s">
        <v>319</v>
      </c>
      <c r="B394" s="650" t="s">
        <v>898</v>
      </c>
      <c r="C394" s="651"/>
      <c r="D394" s="652"/>
      <c r="E394" s="545"/>
      <c r="F394" s="55"/>
      <c r="G394" s="40">
        <f>IF(OR(F394="NA",COUNTIF(F396:F401,"NA")&gt;2)=TRUE,"NA",IF(AND(F396="",F397="",F398="",F399="",F400="",F401="")=TRUE,"",IF(COUNTIF(F396:F401,"sim")+COUNTIF(F396:F401,"NA")=6,4,IF(COUNTIF(F396:F401,"sim")+COUNTIF(F396:F401,"NA")&gt;=4,3,IF(COUNTIF(F396:F401,"sim")+COUNTIF(F396:F401,"NA")&gt;=3,2,IF(COUNTIF(F396:F401,"sim")+COUNTIF(F396:F401,"NA")&gt;=2,1,0))))))</f>
        <v>3</v>
      </c>
      <c r="H394" s="57"/>
      <c r="I394" s="246"/>
      <c r="J394" s="360"/>
      <c r="K394" s="275"/>
      <c r="L394" s="481">
        <f>IF(OR(J394="NA",COUNTIF(J396:J401,"NA")&gt;2)=TRUE,"NA",IF(AND(J396="",J397="",J398="",J399="",J400="",J401="")=TRUE,"",IF(COUNTIF(J396:J401,"sim")+COUNTIF(J396:J401,"NA")=6,4,IF(COUNTIF(J396:J401,"sim")+COUNTIF(J396:J401,"NA")&gt;=4,3,IF(COUNTIF(J396:J401,"sim")+COUNTIF(J396:J401,"NA")&gt;=3,2,IF(COUNTIF(J396:J401,"sim")+COUNTIF(J396:J401,"NA")&gt;=2,1,0))))))</f>
        <v>3</v>
      </c>
      <c r="M394" s="221"/>
      <c r="N394" s="165"/>
      <c r="O394" s="481">
        <f>IF(OR(M394="NA",COUNTIF(M396:M401,"NA")&gt;2)=TRUE,"NA",IF(AND(M396="",M397="",M398="",M399="",M400="",M401="")=TRUE,"",IF(COUNTIF(M396:M401,"sim")+COUNTIF(M396:M401,"NA")=6,4,IF(COUNTIF(M396:M401,"sim")+COUNTIF(M396:M401,"NA")&gt;=4,3,IF(COUNTIF(M396:M401,"sim")+COUNTIF(M396:M401,"NA")&gt;=3,2,IF(COUNTIF(M396:M401,"sim")+COUNTIF(M396:M401,"NA")&gt;=2,1,0))))))</f>
        <v>3</v>
      </c>
      <c r="P394" s="259"/>
      <c r="Q394" s="40" t="str">
        <f>IF(OR(P394="NA",COUNTIF(P396:P401,"NA")&gt;2)=TRUE,"NA",IF(AND(P396="",P397="",P398="",P399="",P400="",P401="")=TRUE,"",IF(COUNTIF(P396:P401,"sim")+COUNTIF(P396:P401,"NA")=6,4,IF(COUNTIF(P396:P401,"sim")+COUNTIF(P396:P401,"NA")&gt;=4,3,IF(COUNTIF(P396:P401,"sim")+COUNTIF(P396:P401,"NA")&gt;=3,2,IF(COUNTIF(P396:P401,"sim")+COUNTIF(P396:P401,"NA")&gt;=2,1,0))))))</f>
        <v/>
      </c>
      <c r="R394" s="161"/>
      <c r="S394" s="162"/>
      <c r="T394" s="39">
        <f>IF(Q394="",IF(O394="",L394,O394),Q394)</f>
        <v>3</v>
      </c>
      <c r="U394" s="12"/>
      <c r="V394" s="12"/>
      <c r="W394" s="12"/>
    </row>
    <row r="395" spans="1:23" ht="18.75" x14ac:dyDescent="0.25">
      <c r="A395" s="307"/>
      <c r="B395" s="8" t="s">
        <v>591</v>
      </c>
      <c r="C395" s="13"/>
      <c r="D395" s="644" t="s">
        <v>574</v>
      </c>
      <c r="E395" s="546"/>
      <c r="F395" s="76"/>
      <c r="G395" s="46"/>
      <c r="H395" s="56"/>
      <c r="I395" s="245"/>
      <c r="J395" s="224"/>
      <c r="K395" s="56"/>
      <c r="L395" s="369"/>
      <c r="M395" s="226"/>
      <c r="N395" s="157"/>
      <c r="O395" s="369"/>
      <c r="P395" s="264"/>
      <c r="Q395" s="46"/>
      <c r="R395" s="159"/>
      <c r="S395" s="160"/>
      <c r="T395" s="238"/>
      <c r="U395" s="12"/>
      <c r="V395" s="12"/>
      <c r="W395" s="12"/>
    </row>
    <row r="396" spans="1:23" ht="47.25" x14ac:dyDescent="0.25">
      <c r="A396" s="307" t="s">
        <v>320</v>
      </c>
      <c r="B396" s="8" t="s">
        <v>899</v>
      </c>
      <c r="C396" s="13" t="s">
        <v>1352</v>
      </c>
      <c r="D396" s="661"/>
      <c r="E396" s="548" t="s">
        <v>1876</v>
      </c>
      <c r="F396" s="553" t="s">
        <v>1470</v>
      </c>
      <c r="G396" s="46"/>
      <c r="H396" s="542"/>
      <c r="I396" s="540"/>
      <c r="J396" s="624" t="s">
        <v>1470</v>
      </c>
      <c r="K396" s="56"/>
      <c r="L396" s="369"/>
      <c r="M396" s="220" t="s">
        <v>1470</v>
      </c>
      <c r="N396" s="157"/>
      <c r="O396" s="369"/>
      <c r="P396" s="258"/>
      <c r="Q396" s="46"/>
      <c r="R396" s="159"/>
      <c r="S396" s="160"/>
      <c r="T396" s="235"/>
      <c r="U396" s="12"/>
      <c r="V396" s="12"/>
      <c r="W396" s="12"/>
    </row>
    <row r="397" spans="1:23" ht="60" x14ac:dyDescent="0.25">
      <c r="A397" s="307" t="s">
        <v>321</v>
      </c>
      <c r="B397" s="8" t="s">
        <v>900</v>
      </c>
      <c r="C397" s="13" t="s">
        <v>1242</v>
      </c>
      <c r="D397" s="661"/>
      <c r="E397" s="548" t="s">
        <v>1876</v>
      </c>
      <c r="F397" s="553" t="s">
        <v>1469</v>
      </c>
      <c r="G397" s="46"/>
      <c r="H397" s="542" t="s">
        <v>1970</v>
      </c>
      <c r="I397" s="495" t="s">
        <v>1971</v>
      </c>
      <c r="J397" s="624" t="s">
        <v>1469</v>
      </c>
      <c r="K397" s="56"/>
      <c r="L397" s="369"/>
      <c r="M397" s="220" t="s">
        <v>1469</v>
      </c>
      <c r="N397" s="157"/>
      <c r="O397" s="369"/>
      <c r="P397" s="258"/>
      <c r="Q397" s="46"/>
      <c r="R397" s="159"/>
      <c r="S397" s="160"/>
      <c r="T397" s="235"/>
      <c r="U397" s="12"/>
      <c r="V397" s="12"/>
      <c r="W397" s="12"/>
    </row>
    <row r="398" spans="1:23" ht="63" x14ac:dyDescent="0.25">
      <c r="A398" s="307" t="s">
        <v>322</v>
      </c>
      <c r="B398" s="8" t="s">
        <v>901</v>
      </c>
      <c r="C398" s="13" t="s">
        <v>902</v>
      </c>
      <c r="D398" s="661"/>
      <c r="E398" s="548" t="s">
        <v>1876</v>
      </c>
      <c r="F398" s="553" t="s">
        <v>1469</v>
      </c>
      <c r="G398" s="46"/>
      <c r="H398" s="542" t="s">
        <v>1972</v>
      </c>
      <c r="I398" s="495" t="s">
        <v>1973</v>
      </c>
      <c r="J398" s="624" t="s">
        <v>1469</v>
      </c>
      <c r="K398" s="56"/>
      <c r="L398" s="369"/>
      <c r="M398" s="220" t="s">
        <v>1469</v>
      </c>
      <c r="N398" s="157"/>
      <c r="O398" s="369"/>
      <c r="P398" s="258"/>
      <c r="Q398" s="46"/>
      <c r="R398" s="159"/>
      <c r="S398" s="160"/>
      <c r="T398" s="235"/>
      <c r="U398" s="12"/>
      <c r="V398" s="12"/>
      <c r="W398" s="12"/>
    </row>
    <row r="399" spans="1:23" ht="60" x14ac:dyDescent="0.25">
      <c r="A399" s="307" t="s">
        <v>323</v>
      </c>
      <c r="B399" s="8" t="s">
        <v>903</v>
      </c>
      <c r="C399" s="13" t="s">
        <v>1243</v>
      </c>
      <c r="D399" s="661"/>
      <c r="E399" s="548" t="s">
        <v>1876</v>
      </c>
      <c r="F399" s="553" t="s">
        <v>1470</v>
      </c>
      <c r="G399" s="46"/>
      <c r="H399" s="526" t="s">
        <v>1974</v>
      </c>
      <c r="I399" s="495" t="s">
        <v>1975</v>
      </c>
      <c r="J399" s="624" t="s">
        <v>1470</v>
      </c>
      <c r="K399" s="56"/>
      <c r="L399" s="369"/>
      <c r="M399" s="220" t="s">
        <v>1470</v>
      </c>
      <c r="N399" s="157" t="s">
        <v>2284</v>
      </c>
      <c r="O399" s="369"/>
      <c r="P399" s="258"/>
      <c r="Q399" s="46"/>
      <c r="R399" s="159"/>
      <c r="S399" s="160"/>
      <c r="T399" s="235"/>
      <c r="U399" s="12"/>
      <c r="V399" s="12"/>
      <c r="W399" s="12"/>
    </row>
    <row r="400" spans="1:23" ht="60" x14ac:dyDescent="0.25">
      <c r="A400" s="307" t="s">
        <v>324</v>
      </c>
      <c r="B400" s="8" t="s">
        <v>904</v>
      </c>
      <c r="C400" s="13" t="s">
        <v>1244</v>
      </c>
      <c r="D400" s="661"/>
      <c r="E400" s="548" t="s">
        <v>1876</v>
      </c>
      <c r="F400" s="553" t="s">
        <v>1469</v>
      </c>
      <c r="G400" s="46"/>
      <c r="H400" s="526" t="s">
        <v>1976</v>
      </c>
      <c r="I400" s="495" t="s">
        <v>1977</v>
      </c>
      <c r="J400" s="624" t="s">
        <v>1469</v>
      </c>
      <c r="K400" s="56"/>
      <c r="L400" s="369"/>
      <c r="M400" s="220" t="s">
        <v>1469</v>
      </c>
      <c r="N400" s="157"/>
      <c r="O400" s="369"/>
      <c r="P400" s="258"/>
      <c r="Q400" s="46"/>
      <c r="R400" s="159"/>
      <c r="S400" s="160"/>
      <c r="T400" s="235"/>
      <c r="U400" s="12"/>
      <c r="V400" s="12"/>
      <c r="W400" s="12"/>
    </row>
    <row r="401" spans="1:23" ht="78.75" x14ac:dyDescent="0.25">
      <c r="A401" s="307" t="s">
        <v>325</v>
      </c>
      <c r="B401" s="8" t="s">
        <v>905</v>
      </c>
      <c r="C401" s="13" t="s">
        <v>906</v>
      </c>
      <c r="D401" s="662"/>
      <c r="E401" s="548" t="s">
        <v>1876</v>
      </c>
      <c r="F401" s="553" t="s">
        <v>1469</v>
      </c>
      <c r="G401" s="46"/>
      <c r="H401" s="542" t="s">
        <v>1978</v>
      </c>
      <c r="I401" s="495" t="s">
        <v>1979</v>
      </c>
      <c r="J401" s="624" t="s">
        <v>1469</v>
      </c>
      <c r="K401" s="56"/>
      <c r="L401" s="369"/>
      <c r="M401" s="220" t="s">
        <v>1469</v>
      </c>
      <c r="N401" s="157"/>
      <c r="O401" s="369"/>
      <c r="P401" s="258"/>
      <c r="Q401" s="46"/>
      <c r="R401" s="159"/>
      <c r="S401" s="160"/>
      <c r="T401" s="235"/>
      <c r="U401" s="12"/>
      <c r="V401" s="12"/>
      <c r="W401" s="12"/>
    </row>
    <row r="402" spans="1:23" s="44" customFormat="1" ht="21" x14ac:dyDescent="0.35">
      <c r="A402" s="302" t="s">
        <v>326</v>
      </c>
      <c r="B402" s="658" t="s">
        <v>907</v>
      </c>
      <c r="C402" s="659"/>
      <c r="D402" s="660"/>
      <c r="E402" s="547"/>
      <c r="F402" s="72"/>
      <c r="G402" s="43">
        <f>IFERROR(IF(F402="NA","NÃO AVALIADO",IF(OR(AND(G404="NA",G410="NA")=TRUE,AND(G404="NA",G418="NA")=TRUE,AND(G410="NA",G418="NA")=TRUE)=TRUE,"NÃO AVALIADO",IF(AND(G404="",G410="",G418="")=TRUE,"",IF(AVERAGE(G404,G410,G418)-INT(AVERAGE(G404,G410,G418))&lt;=0.5,INT(AVERAGE(G404,G410,G418)),INT(AVERAGE(G404,G410,G418))+1)))),"")</f>
        <v>3</v>
      </c>
      <c r="H402" s="65"/>
      <c r="I402" s="256"/>
      <c r="J402" s="219"/>
      <c r="K402" s="65"/>
      <c r="L402" s="482">
        <f>IFERROR(IF(J402="NA","NÃO AVALIADO",IF(OR(AND(L404="NA",L410="NA")=TRUE,AND(L404="NA",L418="NA")=TRUE,AND(L410="NA",L418="NA")=TRUE)=TRUE,"NÃO AVALIADO",IF(AND(L404="",L410="",L418="")=TRUE,"",IF(AVERAGE(L404,L410,L418)-INT(AVERAGE(L404,L410,L418))&lt;=0.5,INT(AVERAGE(L404,L410,L418)),INT(AVERAGE(L404,L410,L418))+1)))),"")</f>
        <v>3</v>
      </c>
      <c r="M402" s="282"/>
      <c r="N402" s="62"/>
      <c r="O402" s="482">
        <f>IFERROR(IF(M402="NA","NÃO AVALIADO",IF(OR(AND(O404="NA",O410="NA")=TRUE,AND(O404="NA",O418="NA")=TRUE,AND(O410="NA",O418="NA")=TRUE)=TRUE,"NÃO AVALIADO",IF(AND(O404="",O410="",O418="")=TRUE,"",IF(AVERAGE(O404,O410,O418)-INT(AVERAGE(O404,O410,O418))&lt;=0.5,INT(AVERAGE(O404,O410,O418)),INT(AVERAGE(O404,O410,O418))+1)))),"")</f>
        <v>3</v>
      </c>
      <c r="P402" s="149"/>
      <c r="Q402" s="43" t="str">
        <f>IFERROR(IF(P402="NA","NÃO AVALIADO",IF(OR(AND(Q404="NA",Q410="NA")=TRUE,AND(Q404="NA",Q418="NA")=TRUE,AND(Q410="NA",Q418="NA")=TRUE)=TRUE,"NÃO AVALIADO",IF(AND(Q404="",Q410="",Q418="")=TRUE,"",IF(AVERAGE(Q404,Q410,Q418)-INT(AVERAGE(Q404,Q410,Q418))&lt;=0.5,INT(AVERAGE(Q404,Q410,Q418)),INT(AVERAGE(Q404,Q410,Q418))+1)))),"")</f>
        <v/>
      </c>
      <c r="R402" s="72"/>
      <c r="S402" s="151"/>
      <c r="T402" s="232">
        <f>IF(Q402="",IF(O402="",L402,O402),Q402)</f>
        <v>3</v>
      </c>
      <c r="U402" s="45"/>
      <c r="V402" s="45"/>
      <c r="W402" s="45"/>
    </row>
    <row r="403" spans="1:23" ht="21" x14ac:dyDescent="0.25">
      <c r="A403" s="303" t="s">
        <v>3</v>
      </c>
      <c r="B403" s="664" t="s">
        <v>564</v>
      </c>
      <c r="C403" s="651"/>
      <c r="D403" s="652"/>
      <c r="E403" s="548"/>
      <c r="F403" s="64"/>
      <c r="G403" s="41"/>
      <c r="H403" s="53"/>
      <c r="I403" s="244"/>
      <c r="J403" s="220"/>
      <c r="K403" s="53"/>
      <c r="L403" s="368"/>
      <c r="M403" s="225"/>
      <c r="N403" s="157"/>
      <c r="O403" s="368"/>
      <c r="P403" s="263"/>
      <c r="Q403" s="41"/>
      <c r="R403" s="157"/>
      <c r="S403" s="158"/>
      <c r="T403" s="233"/>
      <c r="U403" s="12"/>
      <c r="V403" s="12"/>
      <c r="W403" s="12"/>
    </row>
    <row r="404" spans="1:23" ht="21" x14ac:dyDescent="0.25">
      <c r="A404" s="304" t="s">
        <v>327</v>
      </c>
      <c r="B404" s="663" t="s">
        <v>908</v>
      </c>
      <c r="C404" s="651"/>
      <c r="D404" s="652"/>
      <c r="E404" s="549"/>
      <c r="F404" s="55"/>
      <c r="G404" s="40">
        <f>IF(OR(F404="NA",COUNTIF(F406:F409,"NA")&gt;2)=TRUE,"NA",IF(AND(F406="",F407="",F408="",F409="")=TRUE,"",IF(COUNTIF(F406:F409,"sim")+COUNTIF(F406:F409,"NA")=4,4,IF(COUNTIF(F406:F409,"sim")+COUNTIF(F406:F409,"NA")&gt;=3,3,IF(COUNTIF(F406:F409,"sim")+COUNTIF(F406:F409,"NA")&gt;=2,2,IF(COUNTIF(F406:F409,"sim")+COUNTIF(F406:F409,"NA")&gt;=1,1,0))))))</f>
        <v>3</v>
      </c>
      <c r="H404" s="63"/>
      <c r="I404" s="250"/>
      <c r="J404" s="360"/>
      <c r="K404" s="278"/>
      <c r="L404" s="481">
        <f>IF(OR(J404="NA",COUNTIF(J406:J409,"NA")&gt;2)=TRUE,"NA",IF(AND(J406="",J407="",J408="",J409="")=TRUE,"",IF(COUNTIF(J406:J409,"sim")+COUNTIF(J406:J409,"NA")=4,4,IF(COUNTIF(J406:J409,"sim")+COUNTIF(J406:J409,"NA")&gt;=3,3,IF(COUNTIF(J406:J409,"sim")+COUNTIF(J406:J409,"NA")&gt;=2,2,IF(COUNTIF(J406:J409,"sim")+COUNTIF(J406:J409,"NA")&gt;=1,1,0))))))</f>
        <v>3</v>
      </c>
      <c r="M404" s="221"/>
      <c r="N404" s="165"/>
      <c r="O404" s="481">
        <f>IF(OR(M404="NA",COUNTIF(M406:M409,"NA")&gt;2)=TRUE,"NA",IF(AND(M406="",M407="",M408="",M409="")=TRUE,"",IF(COUNTIF(M406:M409,"sim")+COUNTIF(M406:M409,"NA")=4,4,IF(COUNTIF(M406:M409,"sim")+COUNTIF(M406:M409,"NA")&gt;=3,3,IF(COUNTIF(M406:M409,"sim")+COUNTIF(M406:M409,"NA")&gt;=2,2,IF(COUNTIF(M406:M409,"sim")+COUNTIF(M406:M409,"NA")&gt;=1,1,0))))))</f>
        <v>3</v>
      </c>
      <c r="P404" s="259"/>
      <c r="Q404" s="40" t="str">
        <f>IF(OR(P404="NA",COUNTIF(P406:P409,"NA")&gt;2)=TRUE,"NA",IF(AND(P406="",P407="",P408="",P409="")=TRUE,"",IF(COUNTIF(P406:P409,"sim")+COUNTIF(P406:P409,"NA")=4,4,IF(COUNTIF(P406:P409,"sim")+COUNTIF(P406:P409,"NA")&gt;=3,3,IF(COUNTIF(P406:P409,"sim")+COUNTIF(P406:P409,"NA")&gt;=2,2,IF(COUNTIF(P406:P409,"sim")+COUNTIF(P406:P409,"NA")&gt;=1,1,0))))))</f>
        <v/>
      </c>
      <c r="R404" s="165"/>
      <c r="S404" s="166"/>
      <c r="T404" s="39">
        <f>IF(Q404="",IF(O404="",L404,O404),Q404)</f>
        <v>3</v>
      </c>
      <c r="U404" s="12"/>
      <c r="V404" s="12"/>
      <c r="W404" s="12"/>
    </row>
    <row r="405" spans="1:23" ht="18.75" x14ac:dyDescent="0.25">
      <c r="A405" s="307"/>
      <c r="B405" s="8" t="s">
        <v>591</v>
      </c>
      <c r="C405" s="13"/>
      <c r="D405" s="644" t="s">
        <v>567</v>
      </c>
      <c r="E405" s="546"/>
      <c r="F405" s="76"/>
      <c r="G405" s="46"/>
      <c r="H405" s="56"/>
      <c r="I405" s="245"/>
      <c r="J405" s="224"/>
      <c r="K405" s="56"/>
      <c r="L405" s="369"/>
      <c r="M405" s="226"/>
      <c r="N405" s="157"/>
      <c r="O405" s="369"/>
      <c r="P405" s="264"/>
      <c r="Q405" s="46"/>
      <c r="R405" s="159"/>
      <c r="S405" s="160"/>
      <c r="T405" s="238"/>
      <c r="U405" s="12"/>
      <c r="V405" s="12"/>
      <c r="W405" s="12"/>
    </row>
    <row r="406" spans="1:23" ht="60" x14ac:dyDescent="0.25">
      <c r="A406" s="305" t="s">
        <v>328</v>
      </c>
      <c r="B406" s="8" t="s">
        <v>910</v>
      </c>
      <c r="C406" s="20" t="s">
        <v>1353</v>
      </c>
      <c r="D406" s="645"/>
      <c r="E406" s="537" t="s">
        <v>1876</v>
      </c>
      <c r="F406" s="538" t="s">
        <v>1469</v>
      </c>
      <c r="G406" s="41"/>
      <c r="H406" s="539" t="s">
        <v>1980</v>
      </c>
      <c r="I406" s="493" t="s">
        <v>1981</v>
      </c>
      <c r="J406" s="621" t="s">
        <v>1469</v>
      </c>
      <c r="K406" s="53"/>
      <c r="L406" s="368"/>
      <c r="M406" s="220" t="s">
        <v>1469</v>
      </c>
      <c r="N406" s="157"/>
      <c r="O406" s="368"/>
      <c r="P406" s="258"/>
      <c r="Q406" s="41"/>
      <c r="R406" s="157"/>
      <c r="S406" s="158"/>
      <c r="T406" s="233"/>
      <c r="U406" s="12"/>
      <c r="V406" s="12"/>
      <c r="W406" s="12"/>
    </row>
    <row r="407" spans="1:23" ht="78.75" x14ac:dyDescent="0.25">
      <c r="A407" s="305" t="s">
        <v>329</v>
      </c>
      <c r="B407" s="8" t="s">
        <v>911</v>
      </c>
      <c r="C407" s="21" t="s">
        <v>1354</v>
      </c>
      <c r="D407" s="645"/>
      <c r="E407" s="537" t="s">
        <v>1876</v>
      </c>
      <c r="F407" s="538" t="s">
        <v>1469</v>
      </c>
      <c r="G407" s="41"/>
      <c r="H407" s="539" t="s">
        <v>1980</v>
      </c>
      <c r="I407" s="493" t="s">
        <v>1982</v>
      </c>
      <c r="J407" s="621" t="s">
        <v>1469</v>
      </c>
      <c r="K407" s="53"/>
      <c r="L407" s="368"/>
      <c r="M407" s="220" t="s">
        <v>1469</v>
      </c>
      <c r="N407" s="157"/>
      <c r="O407" s="368"/>
      <c r="P407" s="258"/>
      <c r="Q407" s="41"/>
      <c r="R407" s="157"/>
      <c r="S407" s="158"/>
      <c r="T407" s="233"/>
      <c r="U407" s="12"/>
      <c r="V407" s="12"/>
      <c r="W407" s="12"/>
    </row>
    <row r="408" spans="1:23" ht="78.75" x14ac:dyDescent="0.25">
      <c r="A408" s="305" t="s">
        <v>330</v>
      </c>
      <c r="B408" s="8" t="s">
        <v>912</v>
      </c>
      <c r="C408" s="21" t="s">
        <v>1355</v>
      </c>
      <c r="D408" s="645"/>
      <c r="E408" s="537" t="s">
        <v>1876</v>
      </c>
      <c r="F408" s="538" t="s">
        <v>1469</v>
      </c>
      <c r="G408" s="41"/>
      <c r="H408" s="539" t="s">
        <v>1980</v>
      </c>
      <c r="I408" s="493" t="s">
        <v>1983</v>
      </c>
      <c r="J408" s="621" t="s">
        <v>1469</v>
      </c>
      <c r="K408" s="53"/>
      <c r="L408" s="368"/>
      <c r="M408" s="220" t="s">
        <v>1469</v>
      </c>
      <c r="N408" s="157"/>
      <c r="O408" s="368"/>
      <c r="P408" s="258"/>
      <c r="Q408" s="41"/>
      <c r="R408" s="157"/>
      <c r="S408" s="158"/>
      <c r="T408" s="233"/>
      <c r="U408" s="12"/>
      <c r="V408" s="12"/>
      <c r="W408" s="12"/>
    </row>
    <row r="409" spans="1:23" ht="63" x14ac:dyDescent="0.25">
      <c r="A409" s="305" t="s">
        <v>331</v>
      </c>
      <c r="B409" s="8" t="s">
        <v>1356</v>
      </c>
      <c r="C409" s="21" t="s">
        <v>1357</v>
      </c>
      <c r="D409" s="646"/>
      <c r="E409" s="537" t="s">
        <v>1876</v>
      </c>
      <c r="F409" s="538" t="s">
        <v>1470</v>
      </c>
      <c r="G409" s="41"/>
      <c r="H409" s="539"/>
      <c r="I409" s="544" t="s">
        <v>1984</v>
      </c>
      <c r="J409" s="621" t="s">
        <v>1470</v>
      </c>
      <c r="K409" s="53"/>
      <c r="L409" s="368"/>
      <c r="M409" s="220" t="s">
        <v>1470</v>
      </c>
      <c r="N409" s="157"/>
      <c r="O409" s="368"/>
      <c r="P409" s="258"/>
      <c r="Q409" s="41"/>
      <c r="R409" s="157"/>
      <c r="S409" s="158"/>
      <c r="T409" s="233"/>
      <c r="U409" s="12"/>
      <c r="V409" s="12"/>
      <c r="W409" s="12"/>
    </row>
    <row r="410" spans="1:23" ht="21" x14ac:dyDescent="0.25">
      <c r="A410" s="308" t="s">
        <v>332</v>
      </c>
      <c r="B410" s="650" t="s">
        <v>914</v>
      </c>
      <c r="C410" s="651"/>
      <c r="D410" s="652"/>
      <c r="E410" s="545"/>
      <c r="F410" s="55"/>
      <c r="G410" s="40">
        <f>IF(OR(F410="NA",COUNTIF(F412:F417,"NA")&gt;2)=TRUE,"NA",IF(AND(F412="",F413="",F414="",F415="",F416="",F417="")=TRUE,"",IF(COUNTIF(F412:F417,"sim")+COUNTIF(F412:F417,"NA")=6,4,IF(COUNTIF(F412:F417,"sim")+COUNTIF(F412:F417,"NA")&gt;=4,3,IF(COUNTIF(F412:F417,"sim")+COUNTIF(F412:F417,"NA")&gt;=3,2,IF(COUNTIF(F412:F417,"sim")+COUNTIF(F412:F417,"NA")&gt;=2,1,0))))))</f>
        <v>3</v>
      </c>
      <c r="H410" s="57"/>
      <c r="I410" s="246"/>
      <c r="J410" s="360"/>
      <c r="K410" s="275"/>
      <c r="L410" s="481">
        <f>IF(OR(J410="NA",COUNTIF(J412:J417,"NA")&gt;2)=TRUE,"NA",IF(AND(J412="",J413="",J414="",J415="",J416="",J417="")=TRUE,"",IF(COUNTIF(J412:J417,"sim")+COUNTIF(J412:J417,"NA")=6,4,IF(COUNTIF(J412:J417,"sim")+COUNTIF(J412:J417,"NA")&gt;=4,3,IF(COUNTIF(J412:J417,"sim")+COUNTIF(J412:J417,"NA")&gt;=3,2,IF(COUNTIF(J412:J417,"sim")+COUNTIF(J412:J417,"NA")&gt;=2,1,0))))))</f>
        <v>3</v>
      </c>
      <c r="M410" s="221"/>
      <c r="N410" s="165"/>
      <c r="O410" s="481">
        <f>IF(OR(M410="NA",COUNTIF(M412:M417,"NA")&gt;2)=TRUE,"NA",IF(AND(M412="",M413="",M414="",M415="",M416="",M417="")=TRUE,"",IF(COUNTIF(M412:M417,"sim")+COUNTIF(M412:M417,"NA")=6,4,IF(COUNTIF(M412:M417,"sim")+COUNTIF(M412:M417,"NA")&gt;=4,3,IF(COUNTIF(M412:M417,"sim")+COUNTIF(M412:M417,"NA")&gt;=3,2,IF(COUNTIF(M412:M417,"sim")+COUNTIF(M412:M417,"NA")&gt;=2,1,0))))))</f>
        <v>3</v>
      </c>
      <c r="P410" s="259"/>
      <c r="Q410" s="40" t="str">
        <f>IF(OR(P410="NA",COUNTIF(P412:P417,"NA")&gt;2)=TRUE,"NA",IF(AND(P412="",P413="",P414="",P415="",P416="",P417="")=TRUE,"",IF(COUNTIF(P412:P417,"sim")+COUNTIF(P412:P417,"NA")=6,4,IF(COUNTIF(P412:P417,"sim")+COUNTIF(P412:P417,"NA")&gt;=4,3,IF(COUNTIF(P412:P417,"sim")+COUNTIF(P412:P417,"NA")&gt;=3,2,IF(COUNTIF(P412:P417,"sim")+COUNTIF(P412:P417,"NA")&gt;=2,1,0))))))</f>
        <v/>
      </c>
      <c r="R410" s="161"/>
      <c r="S410" s="162"/>
      <c r="T410" s="39">
        <f>IF(Q410="",IF(O410="",L410,O410),Q410)</f>
        <v>3</v>
      </c>
      <c r="U410" s="12"/>
      <c r="V410" s="12"/>
      <c r="W410" s="12"/>
    </row>
    <row r="411" spans="1:23" ht="18.75" x14ac:dyDescent="0.25">
      <c r="A411" s="307"/>
      <c r="B411" s="306" t="s">
        <v>915</v>
      </c>
      <c r="C411" s="13"/>
      <c r="D411" s="644" t="s">
        <v>574</v>
      </c>
      <c r="E411" s="546"/>
      <c r="F411" s="76"/>
      <c r="G411" s="46"/>
      <c r="H411" s="56"/>
      <c r="I411" s="245"/>
      <c r="J411" s="224"/>
      <c r="K411" s="56"/>
      <c r="L411" s="369"/>
      <c r="M411" s="226"/>
      <c r="N411" s="157"/>
      <c r="O411" s="369"/>
      <c r="P411" s="264"/>
      <c r="Q411" s="46"/>
      <c r="R411" s="159"/>
      <c r="S411" s="160"/>
      <c r="T411" s="238"/>
      <c r="U411" s="12"/>
      <c r="V411" s="12"/>
      <c r="W411" s="12"/>
    </row>
    <row r="412" spans="1:23" ht="63" x14ac:dyDescent="0.25">
      <c r="A412" s="307" t="s">
        <v>333</v>
      </c>
      <c r="B412" s="26" t="s">
        <v>913</v>
      </c>
      <c r="C412" s="20" t="s">
        <v>1358</v>
      </c>
      <c r="D412" s="645"/>
      <c r="E412" s="483" t="s">
        <v>2225</v>
      </c>
      <c r="F412" s="54" t="s">
        <v>1469</v>
      </c>
      <c r="G412" s="46"/>
      <c r="H412" s="157" t="s">
        <v>2226</v>
      </c>
      <c r="I412" s="493" t="s">
        <v>2227</v>
      </c>
      <c r="J412" s="220" t="s">
        <v>1469</v>
      </c>
      <c r="K412" s="56"/>
      <c r="L412" s="369"/>
      <c r="M412" s="220" t="s">
        <v>1469</v>
      </c>
      <c r="N412" s="157"/>
      <c r="O412" s="369"/>
      <c r="P412" s="258"/>
      <c r="Q412" s="46"/>
      <c r="R412" s="159"/>
      <c r="S412" s="160"/>
      <c r="T412" s="235"/>
      <c r="U412" s="12"/>
      <c r="V412" s="12"/>
      <c r="W412" s="12"/>
    </row>
    <row r="413" spans="1:23" ht="63" x14ac:dyDescent="0.25">
      <c r="A413" s="307" t="s">
        <v>334</v>
      </c>
      <c r="B413" s="26" t="s">
        <v>916</v>
      </c>
      <c r="C413" s="21" t="s">
        <v>1359</v>
      </c>
      <c r="D413" s="645"/>
      <c r="E413" s="483" t="s">
        <v>2225</v>
      </c>
      <c r="F413" s="54" t="s">
        <v>1470</v>
      </c>
      <c r="G413" s="46"/>
      <c r="H413" s="157"/>
      <c r="I413" s="514"/>
      <c r="J413" s="220" t="s">
        <v>1470</v>
      </c>
      <c r="K413" s="56"/>
      <c r="L413" s="369"/>
      <c r="M413" s="220" t="s">
        <v>1470</v>
      </c>
      <c r="N413" s="157"/>
      <c r="O413" s="369"/>
      <c r="P413" s="258"/>
      <c r="Q413" s="46"/>
      <c r="R413" s="159"/>
      <c r="S413" s="160"/>
      <c r="T413" s="235"/>
      <c r="U413" s="12"/>
      <c r="V413" s="12"/>
      <c r="W413" s="12"/>
    </row>
    <row r="414" spans="1:23" ht="409.5" x14ac:dyDescent="0.25">
      <c r="A414" s="307" t="s">
        <v>335</v>
      </c>
      <c r="B414" s="26" t="s">
        <v>917</v>
      </c>
      <c r="C414" s="21" t="s">
        <v>1359</v>
      </c>
      <c r="D414" s="645"/>
      <c r="E414" s="483" t="s">
        <v>2231</v>
      </c>
      <c r="F414" s="54" t="s">
        <v>1469</v>
      </c>
      <c r="G414" s="46"/>
      <c r="H414" s="157" t="s">
        <v>2230</v>
      </c>
      <c r="I414" s="493" t="s">
        <v>2233</v>
      </c>
      <c r="J414" s="220" t="s">
        <v>1469</v>
      </c>
      <c r="K414" s="56"/>
      <c r="L414" s="369"/>
      <c r="M414" s="220" t="s">
        <v>1469</v>
      </c>
      <c r="N414" s="157"/>
      <c r="O414" s="369"/>
      <c r="P414" s="258"/>
      <c r="Q414" s="46"/>
      <c r="R414" s="159"/>
      <c r="S414" s="160"/>
      <c r="T414" s="235"/>
      <c r="U414" s="12"/>
      <c r="V414" s="12"/>
      <c r="W414" s="12"/>
    </row>
    <row r="415" spans="1:23" ht="63" x14ac:dyDescent="0.25">
      <c r="A415" s="307" t="s">
        <v>336</v>
      </c>
      <c r="B415" s="8" t="s">
        <v>918</v>
      </c>
      <c r="C415" s="21" t="s">
        <v>1359</v>
      </c>
      <c r="D415" s="645"/>
      <c r="E415" s="483" t="s">
        <v>2225</v>
      </c>
      <c r="F415" s="54" t="s">
        <v>1469</v>
      </c>
      <c r="G415" s="46"/>
      <c r="H415" s="157" t="s">
        <v>2228</v>
      </c>
      <c r="I415" s="493" t="s">
        <v>2229</v>
      </c>
      <c r="J415" s="220" t="s">
        <v>1469</v>
      </c>
      <c r="K415" s="56"/>
      <c r="L415" s="369"/>
      <c r="M415" s="220" t="s">
        <v>1469</v>
      </c>
      <c r="N415" s="157"/>
      <c r="O415" s="369"/>
      <c r="P415" s="258"/>
      <c r="Q415" s="46"/>
      <c r="R415" s="159"/>
      <c r="S415" s="160"/>
      <c r="T415" s="235"/>
      <c r="U415" s="12"/>
      <c r="V415" s="12"/>
      <c r="W415" s="12"/>
    </row>
    <row r="416" spans="1:23" ht="63" x14ac:dyDescent="0.25">
      <c r="A416" s="307" t="s">
        <v>337</v>
      </c>
      <c r="B416" s="26" t="s">
        <v>919</v>
      </c>
      <c r="C416" s="21" t="s">
        <v>1359</v>
      </c>
      <c r="D416" s="645"/>
      <c r="E416" s="483" t="s">
        <v>2266</v>
      </c>
      <c r="F416" s="54" t="s">
        <v>1470</v>
      </c>
      <c r="G416" s="46"/>
      <c r="H416" s="56"/>
      <c r="I416" s="245"/>
      <c r="J416" s="220" t="s">
        <v>1470</v>
      </c>
      <c r="K416" s="56"/>
      <c r="L416" s="369"/>
      <c r="M416" s="220" t="s">
        <v>1470</v>
      </c>
      <c r="N416" s="157"/>
      <c r="O416" s="369"/>
      <c r="P416" s="258"/>
      <c r="Q416" s="46"/>
      <c r="R416" s="159"/>
      <c r="S416" s="160"/>
      <c r="T416" s="235"/>
      <c r="U416" s="12"/>
      <c r="V416" s="12"/>
      <c r="W416" s="12"/>
    </row>
    <row r="417" spans="1:23" ht="236.25" x14ac:dyDescent="0.25">
      <c r="A417" s="307" t="s">
        <v>338</v>
      </c>
      <c r="B417" s="8" t="s">
        <v>920</v>
      </c>
      <c r="C417" s="21" t="s">
        <v>1359</v>
      </c>
      <c r="D417" s="646"/>
      <c r="E417" s="483" t="s">
        <v>2234</v>
      </c>
      <c r="F417" s="54" t="s">
        <v>1469</v>
      </c>
      <c r="G417" s="46"/>
      <c r="H417" s="511" t="s">
        <v>2237</v>
      </c>
      <c r="I417" s="493" t="s">
        <v>2238</v>
      </c>
      <c r="J417" s="220" t="s">
        <v>1469</v>
      </c>
      <c r="K417" s="56"/>
      <c r="L417" s="369"/>
      <c r="M417" s="220" t="s">
        <v>1469</v>
      </c>
      <c r="N417" s="157"/>
      <c r="O417" s="369"/>
      <c r="P417" s="258"/>
      <c r="Q417" s="46"/>
      <c r="R417" s="159"/>
      <c r="S417" s="160"/>
      <c r="T417" s="235"/>
      <c r="U417" s="12"/>
      <c r="V417" s="12"/>
      <c r="W417" s="12"/>
    </row>
    <row r="418" spans="1:23" ht="21" x14ac:dyDescent="0.25">
      <c r="A418" s="308" t="s">
        <v>339</v>
      </c>
      <c r="B418" s="663" t="s">
        <v>921</v>
      </c>
      <c r="C418" s="651"/>
      <c r="D418" s="652"/>
      <c r="E418" s="288"/>
      <c r="F418" s="214"/>
      <c r="G418" s="40">
        <f>IF(OR(F418="NA",COUNTIF(F420:F424,"NA")&gt;2)=TRUE,"NA",IF(AND(F420="",F421="",F422="",F423="",F424="")=TRUE,"",IF(COUNTIF(F420:F424,"sim")+COUNTIF(F420:F424,"NA")=5,4,IF(COUNTIF(F420:F424,"Sim")+COUNTIF(F420:F424,"NA")&gt;=4,3,IF(COUNTIF(F420:F424,"Sim")+COUNTIF(F420:F424,"NA")&gt;=3,2,IF(COUNTIF(F420:F424,"Sim")+COUNTIF(F420:F424,"NA")&gt;=2,1,0))))))</f>
        <v>2</v>
      </c>
      <c r="H418" s="57"/>
      <c r="I418" s="246"/>
      <c r="J418" s="360"/>
      <c r="K418" s="275"/>
      <c r="L418" s="481">
        <f>IF(OR(J418="NA",COUNTIF(J420:J424,"NA")&gt;2)=TRUE,"NA",IF(AND(J420="",J421="",J422="",J423="",J424="")=TRUE,"",IF(COUNTIF(J420:J424,"sim")+COUNTIF(J420:J424,"NA")=5,4,IF(COUNTIF(J420:J424,"Sim")+COUNTIF(J420:J424,"NA")&gt;=4,3,IF(COUNTIF(J420:J424,"Sim")+COUNTIF(J420:J424,"NA")&gt;=3,2,IF(COUNTIF(J420:J424,"Sim")+COUNTIF(J420:J424,"NA")&gt;=2,1,0))))))</f>
        <v>2</v>
      </c>
      <c r="M418" s="221"/>
      <c r="N418" s="165"/>
      <c r="O418" s="481">
        <f>IF(OR(M418="NA",COUNTIF(M420:M424,"NA")&gt;2)=TRUE,"NA",IF(AND(M420="",M421="",M422="",M423="",M424="")=TRUE,"",IF(COUNTIF(M420:M424,"sim")+COUNTIF(M420:M424,"NA")=5,4,IF(COUNTIF(M420:M424,"Sim")+COUNTIF(M420:M424,"NA")&gt;=4,3,IF(COUNTIF(M420:M424,"Sim")+COUNTIF(M420:M424,"NA")&gt;=3,2,IF(COUNTIF(M420:M424,"Sim")+COUNTIF(M420:M424,"NA")&gt;=2,1,0))))))</f>
        <v>2</v>
      </c>
      <c r="P418" s="365"/>
      <c r="Q418" s="40" t="str">
        <f>IF(OR(P418="NA",COUNTIF(P420:P424,"NA")&gt;2)=TRUE,"NA",IF(AND(P420="",P421="",P422="",P423="",P424="")=TRUE,"",IF(COUNTIF(P420:P424,"sim")+COUNTIF(P420:P424,"NA")=5,4,IF(COUNTIF(P420:P424,"Sim")+COUNTIF(P420:P424,"NA")&gt;=4,3,IF(COUNTIF(P420:P424,"Sim")+COUNTIF(P420:P424,"NA")&gt;=3,2,IF(COUNTIF(P420:P424,"Sim")+COUNTIF(P420:P424,"NA")&gt;=2,1,0))))))</f>
        <v/>
      </c>
      <c r="R418" s="161"/>
      <c r="S418" s="162"/>
      <c r="T418" s="39">
        <f>IF(Q418="",IF(O418="",L418,O418),Q418)</f>
        <v>2</v>
      </c>
      <c r="U418" s="12"/>
      <c r="V418" s="12"/>
      <c r="W418" s="12"/>
    </row>
    <row r="419" spans="1:23" ht="18.75" x14ac:dyDescent="0.25">
      <c r="A419" s="307"/>
      <c r="B419" s="8" t="s">
        <v>591</v>
      </c>
      <c r="C419" s="13"/>
      <c r="D419" s="644" t="s">
        <v>574</v>
      </c>
      <c r="E419" s="287"/>
      <c r="F419" s="76"/>
      <c r="G419" s="46"/>
      <c r="H419" s="56"/>
      <c r="I419" s="245"/>
      <c r="J419" s="224"/>
      <c r="K419" s="56"/>
      <c r="L419" s="369"/>
      <c r="M419" s="226"/>
      <c r="N419" s="157"/>
      <c r="O419" s="369"/>
      <c r="P419" s="264"/>
      <c r="Q419" s="46"/>
      <c r="R419" s="159"/>
      <c r="S419" s="160"/>
      <c r="T419" s="238"/>
      <c r="U419" s="12"/>
      <c r="V419" s="12"/>
      <c r="W419" s="12"/>
    </row>
    <row r="420" spans="1:23" ht="78.75" x14ac:dyDescent="0.25">
      <c r="A420" s="307" t="s">
        <v>340</v>
      </c>
      <c r="B420" s="8" t="s">
        <v>922</v>
      </c>
      <c r="C420" s="20" t="s">
        <v>923</v>
      </c>
      <c r="D420" s="645"/>
      <c r="E420" s="483" t="s">
        <v>2266</v>
      </c>
      <c r="F420" s="54" t="s">
        <v>1470</v>
      </c>
      <c r="G420" s="46"/>
      <c r="H420" s="56"/>
      <c r="I420" s="245"/>
      <c r="J420" s="220" t="s">
        <v>1470</v>
      </c>
      <c r="K420" s="56"/>
      <c r="L420" s="369"/>
      <c r="M420" s="220" t="s">
        <v>1470</v>
      </c>
      <c r="N420" s="157"/>
      <c r="O420" s="369"/>
      <c r="P420" s="258"/>
      <c r="Q420" s="46"/>
      <c r="R420" s="159"/>
      <c r="S420" s="160"/>
      <c r="T420" s="235"/>
      <c r="U420" s="12"/>
      <c r="V420" s="12"/>
      <c r="W420" s="12"/>
    </row>
    <row r="421" spans="1:23" ht="204.75" x14ac:dyDescent="0.25">
      <c r="A421" s="307" t="s">
        <v>341</v>
      </c>
      <c r="B421" s="8" t="s">
        <v>924</v>
      </c>
      <c r="C421" s="21" t="s">
        <v>1245</v>
      </c>
      <c r="D421" s="645"/>
      <c r="E421" s="483" t="s">
        <v>2234</v>
      </c>
      <c r="F421" s="54" t="s">
        <v>1469</v>
      </c>
      <c r="G421" s="46"/>
      <c r="H421" s="511" t="s">
        <v>2235</v>
      </c>
      <c r="I421" s="493" t="s">
        <v>2236</v>
      </c>
      <c r="J421" s="220" t="s">
        <v>1469</v>
      </c>
      <c r="K421" s="56"/>
      <c r="L421" s="369"/>
      <c r="M421" s="220" t="s">
        <v>1469</v>
      </c>
      <c r="N421" s="157"/>
      <c r="O421" s="369"/>
      <c r="P421" s="258"/>
      <c r="Q421" s="46"/>
      <c r="R421" s="159"/>
      <c r="S421" s="160"/>
      <c r="T421" s="235"/>
      <c r="U421" s="12"/>
      <c r="V421" s="12"/>
      <c r="W421" s="12"/>
    </row>
    <row r="422" spans="1:23" ht="409.5" x14ac:dyDescent="0.25">
      <c r="A422" s="307" t="s">
        <v>342</v>
      </c>
      <c r="B422" s="8" t="s">
        <v>925</v>
      </c>
      <c r="C422" s="21" t="s">
        <v>1360</v>
      </c>
      <c r="D422" s="645"/>
      <c r="E422" s="483" t="s">
        <v>2231</v>
      </c>
      <c r="F422" s="54" t="s">
        <v>1469</v>
      </c>
      <c r="G422" s="46"/>
      <c r="H422" s="584" t="s">
        <v>2230</v>
      </c>
      <c r="I422" s="493" t="s">
        <v>2232</v>
      </c>
      <c r="J422" s="220" t="s">
        <v>1469</v>
      </c>
      <c r="K422" s="56"/>
      <c r="L422" s="369"/>
      <c r="M422" s="220" t="s">
        <v>1469</v>
      </c>
      <c r="N422" s="157"/>
      <c r="O422" s="369"/>
      <c r="P422" s="258"/>
      <c r="Q422" s="46"/>
      <c r="R422" s="159"/>
      <c r="S422" s="160"/>
      <c r="T422" s="235"/>
      <c r="U422" s="12"/>
      <c r="V422" s="12"/>
      <c r="W422" s="12"/>
    </row>
    <row r="423" spans="1:23" ht="47.25" x14ac:dyDescent="0.25">
      <c r="A423" s="307" t="s">
        <v>343</v>
      </c>
      <c r="B423" s="8" t="s">
        <v>1362</v>
      </c>
      <c r="C423" s="21" t="s">
        <v>1361</v>
      </c>
      <c r="D423" s="645"/>
      <c r="E423" s="483" t="s">
        <v>2225</v>
      </c>
      <c r="F423" s="54" t="s">
        <v>1469</v>
      </c>
      <c r="G423" s="46"/>
      <c r="H423" s="157" t="s">
        <v>2226</v>
      </c>
      <c r="I423" s="497" t="s">
        <v>2227</v>
      </c>
      <c r="J423" s="220" t="s">
        <v>1469</v>
      </c>
      <c r="K423" s="56"/>
      <c r="L423" s="369"/>
      <c r="M423" s="220" t="s">
        <v>1469</v>
      </c>
      <c r="N423" s="157"/>
      <c r="O423" s="369"/>
      <c r="P423" s="258"/>
      <c r="Q423" s="46"/>
      <c r="R423" s="159"/>
      <c r="S423" s="160"/>
      <c r="T423" s="235"/>
      <c r="U423" s="12"/>
      <c r="V423" s="12"/>
      <c r="W423" s="12"/>
    </row>
    <row r="424" spans="1:23" ht="63" x14ac:dyDescent="0.25">
      <c r="A424" s="307" t="s">
        <v>344</v>
      </c>
      <c r="B424" s="8" t="s">
        <v>926</v>
      </c>
      <c r="C424" s="21" t="s">
        <v>1363</v>
      </c>
      <c r="D424" s="646"/>
      <c r="E424" s="483" t="s">
        <v>2266</v>
      </c>
      <c r="F424" s="54" t="s">
        <v>1470</v>
      </c>
      <c r="G424" s="46"/>
      <c r="H424" s="56"/>
      <c r="I424" s="245"/>
      <c r="J424" s="220" t="s">
        <v>1470</v>
      </c>
      <c r="K424" s="56"/>
      <c r="L424" s="369"/>
      <c r="M424" s="220" t="s">
        <v>1470</v>
      </c>
      <c r="N424" s="157"/>
      <c r="O424" s="369"/>
      <c r="P424" s="258"/>
      <c r="Q424" s="46"/>
      <c r="R424" s="159"/>
      <c r="S424" s="160"/>
      <c r="T424" s="235"/>
      <c r="U424" s="12"/>
      <c r="V424" s="12"/>
      <c r="W424" s="12"/>
    </row>
    <row r="425" spans="1:23" s="44" customFormat="1" ht="21" x14ac:dyDescent="0.35">
      <c r="A425" s="302" t="s">
        <v>345</v>
      </c>
      <c r="B425" s="658" t="s">
        <v>927</v>
      </c>
      <c r="C425" s="659"/>
      <c r="D425" s="660"/>
      <c r="E425" s="590"/>
      <c r="F425" s="72"/>
      <c r="G425" s="213">
        <f>IFERROR(IF(F425="NA","NÃO AVALIADO",IF(OR(AND(G427="NA",G433="NA")=TRUE,AND(G427="NA",G439="NA")=TRUE,AND(G427="NA",G450="NA")=TRUE,AND(G433="NA",G439="NA")=TRUE,AND(G433="NA",G450="NA")=TRUE,AND(G439="NA",G450="NA")=TRUE),"NÃO AVALIADO",IF(AND(G427="",G433="",G439="",G450="")=TRUE,"",IF(AVERAGE(G427,G433,G439,G450)-INT(AVERAGE(G427,G433,G439,G450))&lt;=0.5,INT(AVERAGE(G427,G433,G439,G450)),INT(AVERAGE(G427,G433,G439,G450))+1)))),"")</f>
        <v>3</v>
      </c>
      <c r="H425" s="65"/>
      <c r="I425" s="256"/>
      <c r="J425" s="219"/>
      <c r="K425" s="65"/>
      <c r="L425" s="482">
        <f>IFERROR(IF(J425="NA","NÃO AVALIADO",IF(OR(AND(L427="NA",L433="NA")=TRUE,AND(L427="NA",L439="NA")=TRUE,AND(L427="NA",L450="NA")=TRUE,AND(L433="NA",L439="NA")=TRUE,AND(L433="NA",L450="NA")=TRUE,AND(L439="NA",L450="NA")=TRUE),"NÃO AVALIADO",IF(AND(L427="",L433="",L439="",L450="")=TRUE,"",IF(AVERAGE(L427,L433,L439,L450)-INT(AVERAGE(L427,L433,L439,L450))&lt;=0.5,INT(AVERAGE(L427,L433,L439,L450)),INT(AVERAGE(L427,L433,L439,L450))+1)))),"")</f>
        <v>3</v>
      </c>
      <c r="M425" s="282"/>
      <c r="N425" s="62"/>
      <c r="O425" s="482">
        <f>IFERROR(IF(M425="NA","NÃO AVALIADO",IF(OR(AND(O427="NA",O433="NA")=TRUE,AND(O427="NA",O439="NA")=TRUE,AND(O427="NA",O450="NA")=TRUE,AND(O433="NA",O439="NA")=TRUE,AND(O433="NA",O450="NA")=TRUE,AND(O439="NA",O450="NA")=TRUE),"NÃO AVALIADO",IF(AND(O427="",O433="",O439="",O450="")=TRUE,"",IF(AVERAGE(O427,O433,O439,O450)-INT(AVERAGE(O427,O433,O439,O450))&lt;=0.5,INT(AVERAGE(O427,O433,O439,O450)),INT(AVERAGE(O427,O433,O439,O450))+1)))),"")</f>
        <v>3</v>
      </c>
      <c r="P425" s="149"/>
      <c r="Q425" s="213" t="str">
        <f>IFERROR(IF(P425="NA","NÃO AVALIADO",IF(OR(AND(Q427="NA",Q433="NA")=TRUE,AND(Q427="NA",Q439="NA")=TRUE,AND(Q427="NA",Q450="NA")=TRUE,AND(Q433="NA",Q439="NA")=TRUE,AND(Q433="NA",Q450="NA")=TRUE,AND(Q439="NA",Q450="NA")=TRUE),"NÃO AVALIADO",IF(AND(Q427="",Q433="",Q439="",Q450="")=TRUE,"",IF(AVERAGE(Q427,Q433,Q439,Q450)-INT(AVERAGE(Q427,Q433,Q439,Q450))&lt;=0.5,INT(AVERAGE(Q427,Q433,Q439,Q450)),INT(AVERAGE(Q427,Q433,Q439,Q450))+1)))),"")</f>
        <v/>
      </c>
      <c r="R425" s="72"/>
      <c r="S425" s="151"/>
      <c r="T425" s="232">
        <f>IF(Q425="",IF(O425="",L425,O425),Q425)</f>
        <v>3</v>
      </c>
      <c r="U425" s="45"/>
      <c r="V425" s="45"/>
      <c r="W425" s="45"/>
    </row>
    <row r="426" spans="1:23" ht="21" x14ac:dyDescent="0.25">
      <c r="A426" s="303" t="s">
        <v>3</v>
      </c>
      <c r="B426" s="664" t="s">
        <v>564</v>
      </c>
      <c r="C426" s="651"/>
      <c r="D426" s="652"/>
      <c r="E426" s="548"/>
      <c r="F426" s="64"/>
      <c r="G426" s="41"/>
      <c r="H426" s="53"/>
      <c r="I426" s="244"/>
      <c r="J426" s="220"/>
      <c r="K426" s="53"/>
      <c r="L426" s="368"/>
      <c r="M426" s="225"/>
      <c r="N426" s="157"/>
      <c r="O426" s="368"/>
      <c r="P426" s="263"/>
      <c r="Q426" s="41"/>
      <c r="R426" s="157"/>
      <c r="S426" s="158"/>
      <c r="T426" s="233"/>
      <c r="U426" s="12"/>
      <c r="V426" s="12"/>
      <c r="W426" s="12"/>
    </row>
    <row r="427" spans="1:23" ht="21" x14ac:dyDescent="0.25">
      <c r="A427" s="304" t="s">
        <v>346</v>
      </c>
      <c r="B427" s="663" t="s">
        <v>928</v>
      </c>
      <c r="C427" s="651"/>
      <c r="D427" s="652"/>
      <c r="E427" s="549"/>
      <c r="F427" s="55"/>
      <c r="G427" s="40">
        <f>IF(OR(F427="NA",COUNTIF(F429:F432,"NA")&gt;2)=TRUE,"NA",IF(AND(F429="",F430="",F431="",F432="")=TRUE,"",IF(COUNTIF(F429:F432,"sim")+COUNTIF(F429:F432,"NA")=4,4,IF(COUNTIF(F429:F432,"Sim")+COUNTIF(F429:F432,"NA")&gt;=3,3,IF(COUNTIF(F429:F432,"Sim")+COUNTIF(F429:F432,"NA")&gt;=2,2,IF(COUNTIF(F429:F432,"Sim")+COUNTIF(F429:F432,"NA")&gt;=1,1,0))))))</f>
        <v>4</v>
      </c>
      <c r="H427" s="63"/>
      <c r="I427" s="250"/>
      <c r="J427" s="360"/>
      <c r="K427" s="278"/>
      <c r="L427" s="481">
        <f>IF(OR(J427="NA",COUNTIF(J429:J432,"NA")&gt;2)=TRUE,"NA",IF(AND(J429="",J430="",J431="",J432="")=TRUE,"",IF(COUNTIF(J429:J432,"sim")+COUNTIF(J429:J432,"NA")=4,4,IF(COUNTIF(J429:J432,"Sim")+COUNTIF(J429:J432,"NA")&gt;=3,3,IF(COUNTIF(J429:J432,"Sim")+COUNTIF(J429:J432,"NA")&gt;=2,2,IF(COUNTIF(J429:J432,"Sim")+COUNTIF(J429:J432,"NA")&gt;=1,1,0))))))</f>
        <v>4</v>
      </c>
      <c r="M427" s="221"/>
      <c r="N427" s="165"/>
      <c r="O427" s="481">
        <f>IF(OR(M427="NA",COUNTIF(M429:M432,"NA")&gt;2)=TRUE,"NA",IF(AND(M429="",M430="",M431="",M432="")=TRUE,"",IF(COUNTIF(M429:M432,"sim")+COUNTIF(M429:M432,"NA")=4,4,IF(COUNTIF(M429:M432,"Sim")+COUNTIF(M429:M432,"NA")&gt;=3,3,IF(COUNTIF(M429:M432,"Sim")+COUNTIF(M429:M432,"NA")&gt;=2,2,IF(COUNTIF(M429:M432,"Sim")+COUNTIF(M429:M432,"NA")&gt;=1,1,0))))))</f>
        <v>4</v>
      </c>
      <c r="P427" s="259"/>
      <c r="Q427" s="40" t="str">
        <f>IF(OR(P427="NA",COUNTIF(P429:P432,"NA")&gt;2)=TRUE,"NA",IF(AND(P429="",P430="",P431="",P432="")=TRUE,"",IF(COUNTIF(P429:P432,"sim")+COUNTIF(P429:P432,"NA")=4,4,IF(COUNTIF(P429:P432,"Sim")+COUNTIF(P429:P432,"NA")&gt;=3,3,IF(COUNTIF(P429:P432,"Sim")+COUNTIF(P429:P432,"NA")&gt;=2,2,IF(COUNTIF(P429:P432,"Sim")+COUNTIF(P429:P432,"NA")&gt;=1,1,0))))))</f>
        <v/>
      </c>
      <c r="R427" s="165"/>
      <c r="S427" s="166"/>
      <c r="T427" s="39">
        <f>IF(Q427="",IF(O427="",L427,O427),Q427)</f>
        <v>4</v>
      </c>
      <c r="U427" s="12"/>
      <c r="V427" s="12"/>
      <c r="W427" s="12"/>
    </row>
    <row r="428" spans="1:23" ht="18.75" x14ac:dyDescent="0.25">
      <c r="A428" s="307"/>
      <c r="B428" s="8" t="s">
        <v>591</v>
      </c>
      <c r="C428" s="13"/>
      <c r="D428" s="644" t="s">
        <v>567</v>
      </c>
      <c r="E428" s="546"/>
      <c r="F428" s="76"/>
      <c r="G428" s="46"/>
      <c r="H428" s="56"/>
      <c r="I428" s="245"/>
      <c r="J428" s="224"/>
      <c r="K428" s="56"/>
      <c r="L428" s="369"/>
      <c r="M428" s="226"/>
      <c r="N428" s="157"/>
      <c r="O428" s="369"/>
      <c r="P428" s="264"/>
      <c r="Q428" s="46"/>
      <c r="R428" s="159"/>
      <c r="S428" s="160"/>
      <c r="T428" s="238"/>
      <c r="U428" s="12"/>
      <c r="V428" s="12"/>
      <c r="W428" s="12"/>
    </row>
    <row r="429" spans="1:23" ht="78.75" x14ac:dyDescent="0.25">
      <c r="A429" s="305" t="s">
        <v>347</v>
      </c>
      <c r="B429" s="8" t="s">
        <v>929</v>
      </c>
      <c r="C429" s="13" t="s">
        <v>1291</v>
      </c>
      <c r="D429" s="661"/>
      <c r="E429" s="537" t="s">
        <v>1985</v>
      </c>
      <c r="F429" s="538" t="s">
        <v>1469</v>
      </c>
      <c r="G429" s="41"/>
      <c r="H429" s="566" t="s">
        <v>1994</v>
      </c>
      <c r="I429" s="493" t="s">
        <v>1995</v>
      </c>
      <c r="J429" s="621" t="s">
        <v>1469</v>
      </c>
      <c r="K429" s="53"/>
      <c r="L429" s="368"/>
      <c r="M429" s="220" t="s">
        <v>1469</v>
      </c>
      <c r="N429" s="157"/>
      <c r="O429" s="368"/>
      <c r="P429" s="258"/>
      <c r="Q429" s="41"/>
      <c r="R429" s="157"/>
      <c r="S429" s="158"/>
      <c r="T429" s="233"/>
      <c r="U429" s="12"/>
      <c r="V429" s="12"/>
      <c r="W429" s="12"/>
    </row>
    <row r="430" spans="1:23" ht="255" x14ac:dyDescent="0.25">
      <c r="A430" s="305" t="s">
        <v>348</v>
      </c>
      <c r="B430" s="8" t="s">
        <v>930</v>
      </c>
      <c r="C430" s="13" t="s">
        <v>1292</v>
      </c>
      <c r="D430" s="661"/>
      <c r="E430" s="537" t="s">
        <v>1985</v>
      </c>
      <c r="F430" s="538" t="s">
        <v>1469</v>
      </c>
      <c r="G430" s="41"/>
      <c r="H430" s="567" t="s">
        <v>1996</v>
      </c>
      <c r="I430" s="493" t="s">
        <v>1997</v>
      </c>
      <c r="J430" s="621" t="s">
        <v>1469</v>
      </c>
      <c r="K430" s="53"/>
      <c r="L430" s="368"/>
      <c r="M430" s="220" t="s">
        <v>1469</v>
      </c>
      <c r="N430" s="157"/>
      <c r="O430" s="368"/>
      <c r="P430" s="258"/>
      <c r="Q430" s="41"/>
      <c r="R430" s="157"/>
      <c r="S430" s="158"/>
      <c r="T430" s="233"/>
      <c r="U430" s="12"/>
      <c r="V430" s="12"/>
      <c r="W430" s="12"/>
    </row>
    <row r="431" spans="1:23" ht="171" x14ac:dyDescent="0.25">
      <c r="A431" s="307" t="s">
        <v>349</v>
      </c>
      <c r="B431" s="8" t="s">
        <v>931</v>
      </c>
      <c r="C431" s="13" t="s">
        <v>1246</v>
      </c>
      <c r="D431" s="661"/>
      <c r="E431" s="537" t="s">
        <v>1985</v>
      </c>
      <c r="F431" s="538" t="s">
        <v>1469</v>
      </c>
      <c r="G431" s="46"/>
      <c r="H431" s="566" t="s">
        <v>1998</v>
      </c>
      <c r="I431" s="493" t="s">
        <v>1999</v>
      </c>
      <c r="J431" s="621" t="s">
        <v>1469</v>
      </c>
      <c r="K431" s="56"/>
      <c r="L431" s="369"/>
      <c r="M431" s="220" t="s">
        <v>1469</v>
      </c>
      <c r="N431" s="157"/>
      <c r="O431" s="369"/>
      <c r="P431" s="258"/>
      <c r="Q431" s="46"/>
      <c r="R431" s="159"/>
      <c r="S431" s="160"/>
      <c r="T431" s="235"/>
      <c r="U431" s="12"/>
      <c r="V431" s="12"/>
      <c r="W431" s="12"/>
    </row>
    <row r="432" spans="1:23" ht="60" x14ac:dyDescent="0.25">
      <c r="A432" s="307" t="s">
        <v>350</v>
      </c>
      <c r="B432" s="8" t="s">
        <v>932</v>
      </c>
      <c r="C432" s="13" t="s">
        <v>933</v>
      </c>
      <c r="D432" s="662"/>
      <c r="E432" s="537" t="s">
        <v>1985</v>
      </c>
      <c r="F432" s="538" t="s">
        <v>1469</v>
      </c>
      <c r="G432" s="46"/>
      <c r="H432" s="566" t="s">
        <v>2000</v>
      </c>
      <c r="I432" s="493" t="s">
        <v>2001</v>
      </c>
      <c r="J432" s="621" t="s">
        <v>1469</v>
      </c>
      <c r="K432" s="56"/>
      <c r="L432" s="369"/>
      <c r="M432" s="220" t="s">
        <v>1469</v>
      </c>
      <c r="N432" s="157"/>
      <c r="O432" s="369"/>
      <c r="P432" s="258"/>
      <c r="Q432" s="46"/>
      <c r="R432" s="159"/>
      <c r="S432" s="160"/>
      <c r="T432" s="235"/>
      <c r="U432" s="12"/>
      <c r="V432" s="12"/>
      <c r="W432" s="12"/>
    </row>
    <row r="433" spans="1:23" ht="21" x14ac:dyDescent="0.25">
      <c r="A433" s="308" t="s">
        <v>351</v>
      </c>
      <c r="B433" s="650" t="s">
        <v>934</v>
      </c>
      <c r="C433" s="651"/>
      <c r="D433" s="652"/>
      <c r="E433" s="556"/>
      <c r="F433" s="55"/>
      <c r="G433" s="40">
        <f>IF(OR(F433="NA",COUNTIF(F435:F438,"NA")&gt;2)=TRUE,"NA",IF(AND(F435="",F436="",F437="",F438="")=TRUE,"",IF(COUNTIF(F435:F438,"sim")+COUNTIF(F435:F438,"NA")=4,4,IF(COUNTIF(F435:F438,"Sim")+COUNTIF(F435:F438,"NA")&gt;=3,3,IF(COUNTIF(F435:F438,"Sim")+COUNTIF(F435:F438,"NA")&gt;=2,2,IF(COUNTIF(F435:F438,"Sim")+COUNTIF(F435:F438,"NA")&gt;=1,1,0))))))</f>
        <v>2</v>
      </c>
      <c r="H433" s="568"/>
      <c r="I433" s="569"/>
      <c r="J433" s="360"/>
      <c r="K433" s="275"/>
      <c r="L433" s="481">
        <f>IF(OR(J433="NA",COUNTIF(J435:J438,"NA")&gt;2)=TRUE,"NA",IF(AND(J435="",J436="",J437="",J438="")=TRUE,"",IF(COUNTIF(J435:J438,"sim")+COUNTIF(J435:J438,"NA")=4,4,IF(COUNTIF(J435:J438,"Sim")+COUNTIF(J435:J438,"NA")&gt;=3,3,IF(COUNTIF(J435:J438,"Sim")+COUNTIF(J435:J438,"NA")&gt;=2,2,IF(COUNTIF(J435:J438,"Sim")+COUNTIF(J435:J438,"NA")&gt;=1,1,0))))))</f>
        <v>2</v>
      </c>
      <c r="M433" s="221"/>
      <c r="N433" s="165"/>
      <c r="O433" s="481">
        <f>IF(OR(M433="NA",COUNTIF(M435:M438,"NA")&gt;2)=TRUE,"NA",IF(AND(M435="",M436="",M437="",M438="")=TRUE,"",IF(COUNTIF(M435:M438,"sim")+COUNTIF(M435:M438,"NA")=4,4,IF(COUNTIF(M435:M438,"Sim")+COUNTIF(M435:M438,"NA")&gt;=3,3,IF(COUNTIF(M435:M438,"Sim")+COUNTIF(M435:M438,"NA")&gt;=2,2,IF(COUNTIF(M435:M438,"Sim")+COUNTIF(M435:M438,"NA")&gt;=1,1,0))))))</f>
        <v>2</v>
      </c>
      <c r="P433" s="259"/>
      <c r="Q433" s="40" t="str">
        <f>IF(OR(P433="NA",COUNTIF(P435:P438,"NA")&gt;2)=TRUE,"NA",IF(AND(P435="",P436="",P437="",P438="")=TRUE,"",IF(COUNTIF(P435:P438,"sim")+COUNTIF(P435:P438,"NA")=4,4,IF(COUNTIF(P435:P438,"Sim")+COUNTIF(P435:P438,"NA")&gt;=3,3,IF(COUNTIF(P435:P438,"Sim")+COUNTIF(P435:P438,"NA")&gt;=2,2,IF(COUNTIF(P435:P438,"Sim")+COUNTIF(P435:P438,"NA")&gt;=1,1,0))))))</f>
        <v/>
      </c>
      <c r="R433" s="161"/>
      <c r="S433" s="162"/>
      <c r="T433" s="39">
        <f>IF(Q433="",IF(O433="",L433,O433),Q433)</f>
        <v>2</v>
      </c>
      <c r="U433" s="12"/>
      <c r="V433" s="12"/>
      <c r="W433" s="12"/>
    </row>
    <row r="434" spans="1:23" ht="18.75" x14ac:dyDescent="0.25">
      <c r="A434" s="307"/>
      <c r="B434" s="8" t="s">
        <v>591</v>
      </c>
      <c r="C434" s="13"/>
      <c r="D434" s="644" t="s">
        <v>567</v>
      </c>
      <c r="E434" s="557"/>
      <c r="F434" s="76"/>
      <c r="G434" s="46"/>
      <c r="H434" s="550"/>
      <c r="I434" s="544"/>
      <c r="J434" s="224"/>
      <c r="K434" s="56"/>
      <c r="L434" s="369"/>
      <c r="M434" s="226"/>
      <c r="N434" s="157"/>
      <c r="O434" s="369"/>
      <c r="P434" s="264"/>
      <c r="Q434" s="46"/>
      <c r="R434" s="159"/>
      <c r="S434" s="160"/>
      <c r="T434" s="238"/>
      <c r="U434" s="12"/>
      <c r="V434" s="12"/>
      <c r="W434" s="12"/>
    </row>
    <row r="435" spans="1:23" ht="85.5" x14ac:dyDescent="0.25">
      <c r="A435" s="307" t="s">
        <v>352</v>
      </c>
      <c r="B435" s="8" t="s">
        <v>935</v>
      </c>
      <c r="C435" s="13" t="s">
        <v>1247</v>
      </c>
      <c r="D435" s="661"/>
      <c r="E435" s="537" t="s">
        <v>1985</v>
      </c>
      <c r="F435" s="538" t="s">
        <v>1469</v>
      </c>
      <c r="G435" s="46"/>
      <c r="H435" s="566" t="s">
        <v>2002</v>
      </c>
      <c r="I435" s="493" t="s">
        <v>2003</v>
      </c>
      <c r="J435" s="621" t="s">
        <v>1469</v>
      </c>
      <c r="K435" s="56"/>
      <c r="L435" s="369"/>
      <c r="M435" s="220" t="s">
        <v>1469</v>
      </c>
      <c r="N435" s="157"/>
      <c r="O435" s="369"/>
      <c r="P435" s="258"/>
      <c r="Q435" s="46"/>
      <c r="R435" s="159"/>
      <c r="S435" s="160"/>
      <c r="T435" s="235"/>
      <c r="U435" s="12"/>
      <c r="V435" s="12"/>
      <c r="W435" s="12"/>
    </row>
    <row r="436" spans="1:23" ht="94.5" x14ac:dyDescent="0.25">
      <c r="A436" s="307" t="s">
        <v>353</v>
      </c>
      <c r="B436" s="8" t="s">
        <v>936</v>
      </c>
      <c r="C436" s="13" t="s">
        <v>1248</v>
      </c>
      <c r="D436" s="661"/>
      <c r="E436" s="537" t="s">
        <v>1985</v>
      </c>
      <c r="F436" s="538" t="s">
        <v>1470</v>
      </c>
      <c r="G436" s="46"/>
      <c r="H436" s="566"/>
      <c r="I436" s="613" t="s">
        <v>2004</v>
      </c>
      <c r="J436" s="621" t="s">
        <v>1470</v>
      </c>
      <c r="K436" s="56"/>
      <c r="L436" s="369"/>
      <c r="M436" s="220" t="s">
        <v>1470</v>
      </c>
      <c r="N436" s="157" t="s">
        <v>2285</v>
      </c>
      <c r="O436" s="369"/>
      <c r="P436" s="258"/>
      <c r="Q436" s="46"/>
      <c r="R436" s="159"/>
      <c r="S436" s="160"/>
      <c r="T436" s="235"/>
      <c r="U436" s="12"/>
      <c r="V436" s="12"/>
      <c r="W436" s="12"/>
    </row>
    <row r="437" spans="1:23" ht="171" x14ac:dyDescent="0.25">
      <c r="A437" s="307" t="s">
        <v>354</v>
      </c>
      <c r="B437" s="8" t="s">
        <v>937</v>
      </c>
      <c r="C437" s="13" t="s">
        <v>1249</v>
      </c>
      <c r="D437" s="661"/>
      <c r="E437" s="537" t="s">
        <v>1985</v>
      </c>
      <c r="F437" s="538" t="s">
        <v>1470</v>
      </c>
      <c r="G437" s="46"/>
      <c r="H437" s="566"/>
      <c r="I437" s="613" t="s">
        <v>2005</v>
      </c>
      <c r="J437" s="621" t="s">
        <v>1470</v>
      </c>
      <c r="K437" s="56"/>
      <c r="L437" s="369"/>
      <c r="M437" s="220" t="s">
        <v>1470</v>
      </c>
      <c r="N437" s="157" t="s">
        <v>2286</v>
      </c>
      <c r="O437" s="369"/>
      <c r="P437" s="258"/>
      <c r="Q437" s="46"/>
      <c r="R437" s="159"/>
      <c r="S437" s="160"/>
      <c r="T437" s="235"/>
      <c r="U437" s="12"/>
      <c r="V437" s="12"/>
      <c r="W437" s="12"/>
    </row>
    <row r="438" spans="1:23" ht="94.5" x14ac:dyDescent="0.25">
      <c r="A438" s="307" t="s">
        <v>355</v>
      </c>
      <c r="B438" s="8" t="s">
        <v>938</v>
      </c>
      <c r="C438" s="13" t="s">
        <v>1250</v>
      </c>
      <c r="D438" s="662"/>
      <c r="E438" s="537" t="s">
        <v>1985</v>
      </c>
      <c r="F438" s="538" t="s">
        <v>1469</v>
      </c>
      <c r="G438" s="46"/>
      <c r="H438" s="566" t="s">
        <v>2006</v>
      </c>
      <c r="I438" s="493" t="s">
        <v>2007</v>
      </c>
      <c r="J438" s="621" t="s">
        <v>1469</v>
      </c>
      <c r="K438" s="56"/>
      <c r="L438" s="369"/>
      <c r="M438" s="220" t="s">
        <v>1469</v>
      </c>
      <c r="N438" s="600" t="s">
        <v>2303</v>
      </c>
      <c r="O438" s="369"/>
      <c r="P438" s="258"/>
      <c r="Q438" s="46"/>
      <c r="R438" s="159"/>
      <c r="S438" s="160"/>
      <c r="T438" s="235"/>
      <c r="U438" s="12"/>
      <c r="V438" s="12"/>
      <c r="W438" s="12"/>
    </row>
    <row r="439" spans="1:23" ht="21" x14ac:dyDescent="0.25">
      <c r="A439" s="308" t="s">
        <v>356</v>
      </c>
      <c r="B439" s="663" t="s">
        <v>939</v>
      </c>
      <c r="C439" s="651"/>
      <c r="D439" s="652"/>
      <c r="E439" s="556"/>
      <c r="F439" s="55"/>
      <c r="G439" s="40">
        <f>IF(OR(F439="NA",COUNTIF(F441:F449,"NA")&gt;2)=TRUE,"NA",IF(AND(F441="",F442="",F443="",F444="",F445="",F446="",F447="",F448="",F449="")=TRUE,"",IF(COUNTIF(F441:F449,"sim")+COUNTIF(F441:F449,"NA")=9,4,IF(COUNTIF(F441:F449,"sim")+COUNTIF(F441:F449,"NA")&gt;=7,3,IF(COUNTIF(F441:F449,"sim")+COUNTIF(F441:F449,"NA")&gt;=5,2,IF(COUNTIF(F441:F449,"sim")+COUNTIF(F441:F449,"NA")&gt;=3,1,0))))))</f>
        <v>3</v>
      </c>
      <c r="H439" s="568"/>
      <c r="I439" s="569"/>
      <c r="J439" s="360"/>
      <c r="K439" s="275"/>
      <c r="L439" s="481">
        <f>IF(OR(J439="NA",COUNTIF(J441:J449,"NA")&gt;2)=TRUE,"NA",IF(AND(J441="",J442="",J443="",J444="",J445="",J446="",J447="",J448="",J449="")=TRUE,"",IF(COUNTIF(J441:J449,"sim")+COUNTIF(J441:J449,"NA")=9,4,IF(COUNTIF(J441:J449,"sim")+COUNTIF(J441:J449,"NA")&gt;=7,3,IF(COUNTIF(J441:J449,"sim")+COUNTIF(J441:J449,"NA")&gt;=5,2,IF(COUNTIF(J441:J449,"sim")+COUNTIF(J441:J449,"NA")&gt;=3,1,0))))))</f>
        <v>3</v>
      </c>
      <c r="M439" s="221"/>
      <c r="N439" s="165"/>
      <c r="O439" s="481">
        <f>IF(OR(M439="NA",COUNTIF(M441:M449,"NA")&gt;2)=TRUE,"NA",IF(AND(M441="",M442="",M443="",M444="",M445="",M446="",M447="",M448="",M449="")=TRUE,"",IF(COUNTIF(M441:M449,"sim")+COUNTIF(M441:M449,"NA")=9,4,IF(COUNTIF(M441:M449,"sim")+COUNTIF(M441:M449,"NA")&gt;=7,3,IF(COUNTIF(M441:M449,"sim")+COUNTIF(M441:M449,"NA")&gt;=5,2,IF(COUNTIF(M441:M449,"sim")+COUNTIF(M441:M449,"NA")&gt;=3,1,0))))))</f>
        <v>3</v>
      </c>
      <c r="P439" s="259"/>
      <c r="Q439" s="40" t="str">
        <f>IF(OR(P439="NA",COUNTIF(P441:P449,"NA")&gt;2)=TRUE,"NA",IF(AND(P441="",P442="",P443="",P444="",P445="",P446="",P447="",P448="",P449="")=TRUE,"",IF(COUNTIF(P441:P449,"sim")+COUNTIF(P441:P449,"NA")=9,4,IF(COUNTIF(P441:P449,"sim")+COUNTIF(P441:P449,"NA")&gt;=7,3,IF(COUNTIF(P441:P449,"sim")+COUNTIF(P441:P449,"NA")&gt;=5,2,IF(COUNTIF(P441:P449,"sim")+COUNTIF(P441:P449,"NA")&gt;=3,1,0))))))</f>
        <v/>
      </c>
      <c r="R439" s="161"/>
      <c r="S439" s="162"/>
      <c r="T439" s="39">
        <f>IF(Q439="",IF(O439="",L439,O439),Q439)</f>
        <v>3</v>
      </c>
      <c r="U439" s="12"/>
      <c r="V439" s="12"/>
      <c r="W439" s="12"/>
    </row>
    <row r="440" spans="1:23" ht="18.75" x14ac:dyDescent="0.25">
      <c r="A440" s="307"/>
      <c r="B440" s="306" t="s">
        <v>940</v>
      </c>
      <c r="C440" s="13"/>
      <c r="D440" s="644" t="s">
        <v>702</v>
      </c>
      <c r="E440" s="557"/>
      <c r="F440" s="76"/>
      <c r="G440" s="46"/>
      <c r="H440" s="550"/>
      <c r="I440" s="544"/>
      <c r="J440" s="224"/>
      <c r="K440" s="56"/>
      <c r="L440" s="369"/>
      <c r="M440" s="226"/>
      <c r="N440" s="157"/>
      <c r="O440" s="369"/>
      <c r="P440" s="264"/>
      <c r="Q440" s="46"/>
      <c r="R440" s="159"/>
      <c r="S440" s="160"/>
      <c r="T440" s="238"/>
      <c r="U440" s="12"/>
      <c r="V440" s="12"/>
      <c r="W440" s="12"/>
    </row>
    <row r="441" spans="1:23" ht="94.5" x14ac:dyDescent="0.25">
      <c r="A441" s="307" t="s">
        <v>357</v>
      </c>
      <c r="B441" s="8" t="s">
        <v>941</v>
      </c>
      <c r="C441" s="13" t="s">
        <v>1251</v>
      </c>
      <c r="D441" s="661"/>
      <c r="E441" s="537" t="s">
        <v>1985</v>
      </c>
      <c r="F441" s="538" t="s">
        <v>1469</v>
      </c>
      <c r="G441" s="46"/>
      <c r="H441" s="566" t="s">
        <v>2008</v>
      </c>
      <c r="I441" s="493" t="s">
        <v>2009</v>
      </c>
      <c r="J441" s="621" t="s">
        <v>1469</v>
      </c>
      <c r="K441" s="56"/>
      <c r="L441" s="369"/>
      <c r="M441" s="220" t="s">
        <v>1469</v>
      </c>
      <c r="N441" s="157"/>
      <c r="O441" s="369"/>
      <c r="P441" s="258"/>
      <c r="Q441" s="46"/>
      <c r="R441" s="159"/>
      <c r="S441" s="160"/>
      <c r="T441" s="235"/>
      <c r="U441" s="12"/>
      <c r="V441" s="12"/>
      <c r="W441" s="12"/>
    </row>
    <row r="442" spans="1:23" ht="78.75" x14ac:dyDescent="0.25">
      <c r="A442" s="307" t="s">
        <v>358</v>
      </c>
      <c r="B442" s="8" t="s">
        <v>942</v>
      </c>
      <c r="C442" s="13" t="s">
        <v>1251</v>
      </c>
      <c r="D442" s="661"/>
      <c r="E442" s="537" t="s">
        <v>1985</v>
      </c>
      <c r="F442" s="538" t="s">
        <v>1469</v>
      </c>
      <c r="G442" s="46"/>
      <c r="H442" s="566" t="s">
        <v>2010</v>
      </c>
      <c r="I442" s="493" t="s">
        <v>2011</v>
      </c>
      <c r="J442" s="621" t="s">
        <v>1469</v>
      </c>
      <c r="K442" s="56"/>
      <c r="L442" s="369"/>
      <c r="M442" s="220" t="s">
        <v>1469</v>
      </c>
      <c r="N442" s="157"/>
      <c r="O442" s="369"/>
      <c r="P442" s="258"/>
      <c r="Q442" s="46"/>
      <c r="R442" s="159"/>
      <c r="S442" s="160"/>
      <c r="T442" s="235"/>
      <c r="U442" s="12"/>
      <c r="V442" s="12"/>
      <c r="W442" s="12"/>
    </row>
    <row r="443" spans="1:23" ht="126" x14ac:dyDescent="0.25">
      <c r="A443" s="307" t="s">
        <v>359</v>
      </c>
      <c r="B443" s="8" t="s">
        <v>943</v>
      </c>
      <c r="C443" s="13" t="s">
        <v>1252</v>
      </c>
      <c r="D443" s="661"/>
      <c r="E443" s="537" t="s">
        <v>1985</v>
      </c>
      <c r="F443" s="538" t="s">
        <v>1470</v>
      </c>
      <c r="G443" s="46"/>
      <c r="H443" s="566"/>
      <c r="I443" s="613" t="s">
        <v>2012</v>
      </c>
      <c r="J443" s="621" t="s">
        <v>1470</v>
      </c>
      <c r="K443" s="56"/>
      <c r="L443" s="369"/>
      <c r="M443" s="220" t="s">
        <v>1470</v>
      </c>
      <c r="N443" s="157"/>
      <c r="O443" s="369"/>
      <c r="P443" s="258"/>
      <c r="Q443" s="46"/>
      <c r="R443" s="159"/>
      <c r="S443" s="160"/>
      <c r="T443" s="235"/>
      <c r="U443" s="12"/>
      <c r="V443" s="12"/>
      <c r="W443" s="12"/>
    </row>
    <row r="444" spans="1:23" ht="126" x14ac:dyDescent="0.25">
      <c r="A444" s="307" t="s">
        <v>360</v>
      </c>
      <c r="B444" s="8" t="s">
        <v>944</v>
      </c>
      <c r="C444" s="13" t="s">
        <v>1253</v>
      </c>
      <c r="D444" s="661"/>
      <c r="E444" s="537" t="s">
        <v>1985</v>
      </c>
      <c r="F444" s="538" t="s">
        <v>1469</v>
      </c>
      <c r="G444" s="46"/>
      <c r="H444" s="566" t="s">
        <v>2268</v>
      </c>
      <c r="I444" s="493" t="s">
        <v>2013</v>
      </c>
      <c r="J444" s="621" t="s">
        <v>1469</v>
      </c>
      <c r="K444" s="56"/>
      <c r="L444" s="369"/>
      <c r="M444" s="220" t="s">
        <v>1469</v>
      </c>
      <c r="N444" s="157"/>
      <c r="O444" s="369"/>
      <c r="P444" s="258"/>
      <c r="Q444" s="46"/>
      <c r="R444" s="159"/>
      <c r="S444" s="160"/>
      <c r="T444" s="235"/>
      <c r="U444" s="12"/>
      <c r="V444" s="12"/>
      <c r="W444" s="12"/>
    </row>
    <row r="445" spans="1:23" ht="126" x14ac:dyDescent="0.25">
      <c r="A445" s="307" t="s">
        <v>361</v>
      </c>
      <c r="B445" s="8" t="s">
        <v>945</v>
      </c>
      <c r="C445" s="13" t="s">
        <v>1254</v>
      </c>
      <c r="D445" s="661"/>
      <c r="E445" s="537" t="s">
        <v>1985</v>
      </c>
      <c r="F445" s="538" t="s">
        <v>1469</v>
      </c>
      <c r="G445" s="46"/>
      <c r="H445" s="566" t="s">
        <v>2014</v>
      </c>
      <c r="I445" s="493" t="s">
        <v>2015</v>
      </c>
      <c r="J445" s="621" t="s">
        <v>1469</v>
      </c>
      <c r="K445" s="56"/>
      <c r="L445" s="369"/>
      <c r="M445" s="220" t="s">
        <v>1469</v>
      </c>
      <c r="N445" s="157"/>
      <c r="O445" s="369"/>
      <c r="P445" s="258"/>
      <c r="Q445" s="46"/>
      <c r="R445" s="159"/>
      <c r="S445" s="160"/>
      <c r="T445" s="235"/>
      <c r="U445" s="12"/>
      <c r="V445" s="12"/>
      <c r="W445" s="12"/>
    </row>
    <row r="446" spans="1:23" ht="252" x14ac:dyDescent="0.25">
      <c r="A446" s="601" t="s">
        <v>362</v>
      </c>
      <c r="B446" s="8" t="s">
        <v>946</v>
      </c>
      <c r="C446" s="13" t="s">
        <v>1254</v>
      </c>
      <c r="D446" s="661"/>
      <c r="E446" s="537" t="s">
        <v>1985</v>
      </c>
      <c r="F446" s="538" t="s">
        <v>1469</v>
      </c>
      <c r="G446" s="46"/>
      <c r="H446" s="566" t="s">
        <v>2014</v>
      </c>
      <c r="I446" s="493" t="s">
        <v>2016</v>
      </c>
      <c r="J446" s="621" t="s">
        <v>1469</v>
      </c>
      <c r="K446" s="56"/>
      <c r="L446" s="369"/>
      <c r="M446" s="220" t="s">
        <v>1469</v>
      </c>
      <c r="N446" s="600" t="s">
        <v>2287</v>
      </c>
      <c r="O446" s="369"/>
      <c r="P446" s="258"/>
      <c r="Q446" s="46"/>
      <c r="R446" s="159"/>
      <c r="S446" s="160"/>
      <c r="T446" s="235"/>
      <c r="U446" s="12"/>
      <c r="V446" s="12"/>
      <c r="W446" s="12"/>
    </row>
    <row r="447" spans="1:23" ht="78.75" x14ac:dyDescent="0.25">
      <c r="A447" s="307" t="s">
        <v>363</v>
      </c>
      <c r="B447" s="8" t="s">
        <v>947</v>
      </c>
      <c r="C447" s="13" t="s">
        <v>1255</v>
      </c>
      <c r="D447" s="661"/>
      <c r="E447" s="537" t="s">
        <v>1985</v>
      </c>
      <c r="F447" s="538" t="s">
        <v>1469</v>
      </c>
      <c r="G447" s="46"/>
      <c r="H447" s="566" t="s">
        <v>2017</v>
      </c>
      <c r="I447" s="493" t="s">
        <v>2304</v>
      </c>
      <c r="J447" s="621" t="s">
        <v>1469</v>
      </c>
      <c r="K447" s="56"/>
      <c r="L447" s="369"/>
      <c r="M447" s="220" t="s">
        <v>1469</v>
      </c>
      <c r="N447" s="600" t="s">
        <v>2305</v>
      </c>
      <c r="O447" s="369"/>
      <c r="P447" s="258"/>
      <c r="Q447" s="46"/>
      <c r="R447" s="159"/>
      <c r="S447" s="160"/>
      <c r="T447" s="235"/>
      <c r="U447" s="12"/>
      <c r="V447" s="12"/>
      <c r="W447" s="12"/>
    </row>
    <row r="448" spans="1:23" ht="63" x14ac:dyDescent="0.25">
      <c r="A448" s="307" t="s">
        <v>364</v>
      </c>
      <c r="B448" s="8" t="s">
        <v>948</v>
      </c>
      <c r="C448" s="13" t="s">
        <v>1256</v>
      </c>
      <c r="D448" s="661"/>
      <c r="E448" s="537" t="s">
        <v>1985</v>
      </c>
      <c r="F448" s="538" t="s">
        <v>1469</v>
      </c>
      <c r="G448" s="46"/>
      <c r="H448" s="550" t="s">
        <v>2018</v>
      </c>
      <c r="I448" s="493" t="s">
        <v>2019</v>
      </c>
      <c r="J448" s="621" t="s">
        <v>1469</v>
      </c>
      <c r="K448" s="56"/>
      <c r="L448" s="369"/>
      <c r="M448" s="220" t="s">
        <v>1469</v>
      </c>
      <c r="N448" s="157"/>
      <c r="O448" s="369"/>
      <c r="P448" s="258"/>
      <c r="Q448" s="46"/>
      <c r="R448" s="159"/>
      <c r="S448" s="160"/>
      <c r="T448" s="235"/>
      <c r="U448" s="12"/>
      <c r="V448" s="12"/>
      <c r="W448" s="12"/>
    </row>
    <row r="449" spans="1:23" ht="78.75" x14ac:dyDescent="0.25">
      <c r="A449" s="307" t="s">
        <v>365</v>
      </c>
      <c r="B449" s="8" t="s">
        <v>949</v>
      </c>
      <c r="C449" s="13" t="s">
        <v>1257</v>
      </c>
      <c r="D449" s="662"/>
      <c r="E449" s="537" t="s">
        <v>1985</v>
      </c>
      <c r="F449" s="538" t="s">
        <v>1469</v>
      </c>
      <c r="G449" s="46"/>
      <c r="H449" s="539" t="s">
        <v>2020</v>
      </c>
      <c r="I449" s="493" t="s">
        <v>2021</v>
      </c>
      <c r="J449" s="621" t="s">
        <v>1469</v>
      </c>
      <c r="K449" s="56"/>
      <c r="L449" s="369"/>
      <c r="M449" s="220" t="s">
        <v>1469</v>
      </c>
      <c r="N449" s="157"/>
      <c r="O449" s="369"/>
      <c r="P449" s="258"/>
      <c r="Q449" s="46"/>
      <c r="R449" s="159"/>
      <c r="S449" s="160"/>
      <c r="T449" s="235"/>
      <c r="U449" s="12"/>
      <c r="V449" s="12"/>
      <c r="W449" s="12"/>
    </row>
    <row r="450" spans="1:23" ht="21" x14ac:dyDescent="0.25">
      <c r="A450" s="308" t="s">
        <v>366</v>
      </c>
      <c r="B450" s="663" t="s">
        <v>950</v>
      </c>
      <c r="C450" s="651"/>
      <c r="D450" s="652"/>
      <c r="E450" s="556"/>
      <c r="F450" s="55"/>
      <c r="G450" s="39">
        <f>IF(OR(F450="NA",COUNTIF(F452:F454,"NA")&gt;2)=TRUE,"NA",IF(AND(F452="",F453="",F454="")=TRUE,"",IF(COUNTIF(F452:F454,"Sim")+COUNTIF(F452:F454,"NA")=3,4,IF(AND(OR(F452="Sim",F452="NA"),OR(F453="Sim",F453="NA"))=TRUE,3,IF(COUNTIF(F452:F454,"sim")+COUNTIF(F452:F454,"NA")&gt;=2,2,IF(COUNTIF(F452:F454,"sim")+COUNTIF(F452:F454,"NA")&gt;=1,1,0))))))</f>
        <v>4</v>
      </c>
      <c r="H450" s="568"/>
      <c r="I450" s="569"/>
      <c r="J450" s="360"/>
      <c r="K450" s="275"/>
      <c r="L450" s="481">
        <f>IF(OR(J450="NA",COUNTIF(J452:J454,"NA")&gt;2)=TRUE,"NA",IF(AND(J452="",J453="",J454="")=TRUE,"",IF(COUNTIF(J452:J454,"Sim")+COUNTIF(J452:J454,"NA")=3,4,IF(AND(OR(J452="Sim",J452="NA"),OR(J453="Sim",J453="NA"))=TRUE,3,IF(COUNTIF(J452:J454,"sim")+COUNTIF(J452:J454,"NA")&gt;=2,2,IF(COUNTIF(J452:J454,"sim")+COUNTIF(J452:J454,"NA")&gt;=1,1,0))))))</f>
        <v>4</v>
      </c>
      <c r="M450" s="221"/>
      <c r="N450" s="165"/>
      <c r="O450" s="481">
        <f>IF(OR(M450="NA",COUNTIF(M452:M454,"NA")&gt;2)=TRUE,"NA",IF(AND(M452="",M453="",M454="")=TRUE,"",IF(COUNTIF(M452:M454,"Sim")+COUNTIF(M452:M454,"NA")=3,4,IF(AND(OR(M452="Sim",M452="NA"),OR(M453="Sim",M453="NA"))=TRUE,3,IF(COUNTIF(M452:M454,"sim")+COUNTIF(M452:M454,"NA")&gt;=2,2,IF(COUNTIF(M452:M454,"sim")+COUNTIF(M452:M454,"NA")&gt;=1,1,0))))))</f>
        <v>4</v>
      </c>
      <c r="P450" s="259"/>
      <c r="Q450" s="39" t="str">
        <f>IF(OR(P450="NA",COUNTIF(P452:P454,"NA")&gt;2)=TRUE,"NA",IF(AND(P452="",P453="",P454="")=TRUE,"",IF(COUNTIF(P452:P454,"Sim")+COUNTIF(P452:P454,"NA")=3,4,IF(AND(OR(P452="Sim",P452="NA"),OR(P453="Sim",P453="NA"))=TRUE,3,IF(COUNTIF(P452:P454,"sim")+COUNTIF(P452:P454,"NA")&gt;=2,2,IF(COUNTIF(P452:P454,"sim")+COUNTIF(P452:P454,"NA")&gt;=1,1,0))))))</f>
        <v/>
      </c>
      <c r="R450" s="161"/>
      <c r="S450" s="162"/>
      <c r="T450" s="39">
        <f>IF(Q450="",IF(O450="",L450,O450),Q450)</f>
        <v>4</v>
      </c>
      <c r="U450" s="12"/>
      <c r="V450" s="12"/>
      <c r="W450" s="12"/>
    </row>
    <row r="451" spans="1:23" ht="18.75" x14ac:dyDescent="0.25">
      <c r="A451" s="307"/>
      <c r="B451" s="8" t="s">
        <v>591</v>
      </c>
      <c r="C451" s="13"/>
      <c r="D451" s="644" t="s">
        <v>1477</v>
      </c>
      <c r="E451" s="557"/>
      <c r="F451" s="76"/>
      <c r="G451" s="46"/>
      <c r="H451" s="550"/>
      <c r="I451" s="544"/>
      <c r="J451" s="224"/>
      <c r="K451" s="56"/>
      <c r="L451" s="369"/>
      <c r="M451" s="226"/>
      <c r="N451" s="157"/>
      <c r="O451" s="369"/>
      <c r="P451" s="264"/>
      <c r="Q451" s="46"/>
      <c r="R451" s="159"/>
      <c r="S451" s="160"/>
      <c r="T451" s="238"/>
      <c r="U451" s="12"/>
      <c r="V451" s="12"/>
      <c r="W451" s="12"/>
    </row>
    <row r="452" spans="1:23" ht="63" x14ac:dyDescent="0.25">
      <c r="A452" s="314" t="s">
        <v>367</v>
      </c>
      <c r="B452" s="8" t="s">
        <v>951</v>
      </c>
      <c r="C452" s="13" t="s">
        <v>952</v>
      </c>
      <c r="D452" s="661"/>
      <c r="E452" s="537" t="s">
        <v>1985</v>
      </c>
      <c r="F452" s="538" t="s">
        <v>1469</v>
      </c>
      <c r="G452" s="46"/>
      <c r="H452" s="550" t="s">
        <v>2022</v>
      </c>
      <c r="I452" s="493" t="s">
        <v>2023</v>
      </c>
      <c r="J452" s="621" t="s">
        <v>1469</v>
      </c>
      <c r="K452" s="56"/>
      <c r="L452" s="369"/>
      <c r="M452" s="220" t="s">
        <v>1469</v>
      </c>
      <c r="N452" s="157"/>
      <c r="O452" s="369"/>
      <c r="P452" s="258"/>
      <c r="Q452" s="46"/>
      <c r="R452" s="159"/>
      <c r="S452" s="160"/>
      <c r="T452" s="235"/>
      <c r="U452" s="12"/>
      <c r="V452" s="12"/>
      <c r="W452" s="12"/>
    </row>
    <row r="453" spans="1:23" ht="126" x14ac:dyDescent="0.25">
      <c r="A453" s="307" t="s">
        <v>368</v>
      </c>
      <c r="B453" s="8" t="s">
        <v>953</v>
      </c>
      <c r="C453" s="13" t="s">
        <v>954</v>
      </c>
      <c r="D453" s="661"/>
      <c r="E453" s="537" t="s">
        <v>1985</v>
      </c>
      <c r="F453" s="538" t="s">
        <v>1469</v>
      </c>
      <c r="G453" s="46"/>
      <c r="H453" s="562" t="s">
        <v>2024</v>
      </c>
      <c r="I453" s="493" t="s">
        <v>2025</v>
      </c>
      <c r="J453" s="621" t="s">
        <v>1469</v>
      </c>
      <c r="K453" s="56"/>
      <c r="L453" s="369"/>
      <c r="M453" s="220" t="s">
        <v>1469</v>
      </c>
      <c r="N453" s="157"/>
      <c r="O453" s="369"/>
      <c r="P453" s="258"/>
      <c r="Q453" s="46"/>
      <c r="R453" s="159"/>
      <c r="S453" s="160"/>
      <c r="T453" s="235"/>
      <c r="U453" s="12"/>
      <c r="V453" s="12"/>
      <c r="W453" s="12"/>
    </row>
    <row r="454" spans="1:23" ht="78.75" x14ac:dyDescent="0.25">
      <c r="A454" s="307" t="s">
        <v>369</v>
      </c>
      <c r="B454" s="8" t="s">
        <v>955</v>
      </c>
      <c r="C454" s="13" t="s">
        <v>1258</v>
      </c>
      <c r="D454" s="662"/>
      <c r="E454" s="537" t="s">
        <v>1985</v>
      </c>
      <c r="F454" s="538" t="s">
        <v>1469</v>
      </c>
      <c r="G454" s="46"/>
      <c r="H454" s="539" t="s">
        <v>2026</v>
      </c>
      <c r="I454" s="493" t="s">
        <v>2027</v>
      </c>
      <c r="J454" s="621" t="s">
        <v>1469</v>
      </c>
      <c r="K454" s="56"/>
      <c r="L454" s="369"/>
      <c r="M454" s="220" t="s">
        <v>1469</v>
      </c>
      <c r="N454" s="157"/>
      <c r="O454" s="369"/>
      <c r="P454" s="258"/>
      <c r="Q454" s="46"/>
      <c r="R454" s="159"/>
      <c r="S454" s="160"/>
      <c r="T454" s="235"/>
      <c r="U454" s="12"/>
      <c r="V454" s="12"/>
      <c r="W454" s="12"/>
    </row>
    <row r="455" spans="1:23" ht="21" x14ac:dyDescent="0.25">
      <c r="A455" s="655" t="s">
        <v>370</v>
      </c>
      <c r="B455" s="656"/>
      <c r="C455" s="656"/>
      <c r="D455" s="657"/>
      <c r="E455" s="558"/>
      <c r="F455" s="70"/>
      <c r="G455" s="215"/>
      <c r="H455" s="570"/>
      <c r="I455" s="571"/>
      <c r="J455" s="361"/>
      <c r="K455" s="217"/>
      <c r="L455" s="370"/>
      <c r="M455" s="283"/>
      <c r="N455" s="595"/>
      <c r="O455" s="370"/>
      <c r="P455" s="268"/>
      <c r="Q455" s="215"/>
      <c r="R455" s="299"/>
      <c r="S455" s="164"/>
      <c r="T455" s="236"/>
      <c r="U455" s="12"/>
      <c r="V455" s="12"/>
      <c r="W455" s="12"/>
    </row>
    <row r="456" spans="1:23" s="44" customFormat="1" ht="21" x14ac:dyDescent="0.35">
      <c r="A456" s="302" t="s">
        <v>371</v>
      </c>
      <c r="B456" s="658" t="s">
        <v>956</v>
      </c>
      <c r="C456" s="659"/>
      <c r="D456" s="660"/>
      <c r="E456" s="555"/>
      <c r="F456" s="72"/>
      <c r="G456" s="213">
        <f>IFERROR(IF(F456="NA","NÃO AVALIADO",IF(OR(AND(G458="NA",G466="NA")=TRUE,AND(G458="NA",G474="NA")=TRUE,AND(G458="NA",G485="NA")=TRUE,AND(G466="NA",G474="NA")=TRUE,AND(G466="NA",G485="NA")=TRUE,AND(G474="NA",G485="NA")=TRUE)=TRUE,"NÃO AVALIADO",IF(AND(G458="",G466="",G474="",G485="")=TRUE,"",IF(AVERAGE(G458,G466,G474,G485)-INT(AVERAGE(G458,G466,G474,G485))&lt;=0.5,INT(AVERAGE(G458,G466,G474,G485)),INT(AVERAGE(G458,G466,G474,G485))+1)))),"")</f>
        <v>1</v>
      </c>
      <c r="H456" s="564"/>
      <c r="I456" s="565"/>
      <c r="J456" s="219"/>
      <c r="K456" s="65"/>
      <c r="L456" s="482">
        <f>IFERROR(IF(J456="NA","NÃO AVALIADO",IF(OR(AND(L458="NA",L466="NA")=TRUE,AND(L458="NA",L474="NA")=TRUE,AND(L458="NA",L485="NA")=TRUE,AND(L466="NA",L474="NA")=TRUE,AND(L466="NA",L485="NA")=TRUE,AND(L474="NA",L485="NA")=TRUE)=TRUE,"NÃO AVALIADO",IF(AND(L458="",L466="",L474="",L485="")=TRUE,"",IF(AVERAGE(L458,L466,L474,L485)-INT(AVERAGE(L458,L466,L474,L485))&lt;=0.5,INT(AVERAGE(L458,L466,L474,L485)),INT(AVERAGE(L458,L466,L474,L485))+1)))),"")</f>
        <v>1</v>
      </c>
      <c r="M456" s="282"/>
      <c r="N456" s="62"/>
      <c r="O456" s="482">
        <f>IFERROR(IF(M456="NA","NÃO AVALIADO",IF(OR(AND(O458="NA",O466="NA")=TRUE,AND(O458="NA",O474="NA")=TRUE,AND(O458="NA",O485="NA")=TRUE,AND(O466="NA",O474="NA")=TRUE,AND(O466="NA",O485="NA")=TRUE,AND(O474="NA",O485="NA")=TRUE)=TRUE,"NÃO AVALIADO",IF(AND(O458="",O466="",O474="",O485="")=TRUE,"",IF(AVERAGE(O458,O466,O474,O485)-INT(AVERAGE(O458,O466,O474,O485))&lt;=0.5,INT(AVERAGE(O458,O466,O474,O485)),INT(AVERAGE(O458,O466,O474,O485))+1)))),"")</f>
        <v>1</v>
      </c>
      <c r="P456" s="149"/>
      <c r="Q456" s="213" t="str">
        <f>IFERROR(IF(P456="NA","NÃO AVALIADO",IF(OR(AND(Q458="NA",Q466="NA")=TRUE,AND(Q458="NA",Q474="NA")=TRUE,AND(Q458="NA",Q485="NA")=TRUE,AND(Q466="NA",Q474="NA")=TRUE,AND(Q466="NA",Q485="NA")=TRUE,AND(Q474="NA",Q485="NA")=TRUE)=TRUE,"NÃO AVALIADO",IF(AND(Q458="",Q466="",Q474="",Q485="")=TRUE,"",IF(AVERAGE(Q458,Q466,Q474,Q485)-INT(AVERAGE(Q458,Q466,Q474,Q485))&lt;=0.5,INT(AVERAGE(Q458,Q466,Q474,Q485)),INT(AVERAGE(Q458,Q466,Q474,Q485))+1)))),"")</f>
        <v/>
      </c>
      <c r="R456" s="72"/>
      <c r="S456" s="151"/>
      <c r="T456" s="232">
        <f>IF(Q456="",IF(O456="",L456,O456),Q456)</f>
        <v>1</v>
      </c>
      <c r="U456" s="45"/>
      <c r="V456" s="45"/>
      <c r="W456" s="45"/>
    </row>
    <row r="457" spans="1:23" ht="21" x14ac:dyDescent="0.25">
      <c r="A457" s="303" t="s">
        <v>3</v>
      </c>
      <c r="B457" s="664" t="s">
        <v>564</v>
      </c>
      <c r="C457" s="651"/>
      <c r="D457" s="652"/>
      <c r="E457" s="537"/>
      <c r="F457" s="64"/>
      <c r="G457" s="41"/>
      <c r="H457" s="539"/>
      <c r="I457" s="544"/>
      <c r="J457" s="220"/>
      <c r="K457" s="53"/>
      <c r="L457" s="368"/>
      <c r="M457" s="225"/>
      <c r="N457" s="157"/>
      <c r="O457" s="368"/>
      <c r="P457" s="263"/>
      <c r="Q457" s="41"/>
      <c r="R457" s="157"/>
      <c r="S457" s="158"/>
      <c r="T457" s="233"/>
      <c r="U457" s="12"/>
      <c r="V457" s="12"/>
      <c r="W457" s="12"/>
    </row>
    <row r="458" spans="1:23" ht="21" x14ac:dyDescent="0.25">
      <c r="A458" s="304" t="s">
        <v>372</v>
      </c>
      <c r="B458" s="663" t="s">
        <v>957</v>
      </c>
      <c r="C458" s="651"/>
      <c r="D458" s="652"/>
      <c r="E458" s="559"/>
      <c r="F458" s="55"/>
      <c r="G458" s="40">
        <f>IF(OR(F458="NA",COUNTIF(F460:F465,"NA")&gt;2)=TRUE,"NA",IF(AND(F460="",F461="",F462="",F463="",F464="",F465="")=TRUE,"",IF(COUNTIF(F460:F465,"sim")+COUNTIF(F460:F465,"NA")=6,4,IF(COUNTIF(F460:F465,"sim")+COUNTIF(F460:F465,"NA")&gt;=5,3,IF(COUNTIF(F460:F465,"sim")+COUNTIF(F460:F465,"NA")&gt;=3,2,IF(COUNTIF(F460:F465,"sim")+COUNTIF(F460:F465,"NA")&gt;=2,1,0))))))</f>
        <v>2</v>
      </c>
      <c r="H458" s="572"/>
      <c r="I458" s="569"/>
      <c r="J458" s="360"/>
      <c r="K458" s="278"/>
      <c r="L458" s="481">
        <f>IF(OR(J458="NA",COUNTIF(J460:J465,"NA")&gt;2)=TRUE,"NA",IF(AND(J460="",J461="",J462="",J463="",J464="",J465="")=TRUE,"",IF(COUNTIF(J460:J465,"sim")+COUNTIF(J460:J465,"NA")=6,4,IF(COUNTIF(J460:J465,"sim")+COUNTIF(J460:J465,"NA")&gt;=5,3,IF(COUNTIF(J460:J465,"sim")+COUNTIF(J460:J465,"NA")&gt;=3,2,IF(COUNTIF(J460:J465,"sim")+COUNTIF(J460:J465,"NA")&gt;=2,1,0))))))</f>
        <v>2</v>
      </c>
      <c r="M458" s="221"/>
      <c r="N458" s="165"/>
      <c r="O458" s="481">
        <f>IF(OR(M458="NA",COUNTIF(M460:M465,"NA")&gt;2)=TRUE,"NA",IF(AND(M460="",M461="",M462="",M463="",M464="",M465="")=TRUE,"",IF(COUNTIF(M460:M465,"sim")+COUNTIF(M460:M465,"NA")=6,4,IF(COUNTIF(M460:M465,"sim")+COUNTIF(M460:M465,"NA")&gt;=5,3,IF(COUNTIF(M460:M465,"sim")+COUNTIF(M460:M465,"NA")&gt;=3,2,IF(COUNTIF(M460:M465,"sim")+COUNTIF(M460:M465,"NA")&gt;=2,1,0))))))</f>
        <v>2</v>
      </c>
      <c r="P458" s="259"/>
      <c r="Q458" s="40" t="str">
        <f>IF(OR(P458="NA",COUNTIF(P460:P465,"NA")&gt;2)=TRUE,"NA",IF(AND(P460="",P461="",P462="",P463="",P464="",P465="")=TRUE,"",IF(COUNTIF(P460:P465,"sim")+COUNTIF(P460:P465,"NA")=6,4,IF(COUNTIF(P460:P465,"sim")+COUNTIF(P460:P465,"NA")&gt;=5,3,IF(COUNTIF(P460:P465,"sim")+COUNTIF(P460:P465,"NA")&gt;=3,2,IF(COUNTIF(P460:P465,"sim")+COUNTIF(P460:P465,"NA")&gt;=2,1,0))))))</f>
        <v/>
      </c>
      <c r="R458" s="165"/>
      <c r="S458" s="166"/>
      <c r="T458" s="39">
        <f>IF(Q458="",IF(O458="",L458,O458),Q458)</f>
        <v>2</v>
      </c>
      <c r="U458" s="12"/>
      <c r="V458" s="12"/>
      <c r="W458" s="12"/>
    </row>
    <row r="459" spans="1:23" ht="18.75" x14ac:dyDescent="0.25">
      <c r="A459" s="307"/>
      <c r="B459" s="8" t="s">
        <v>591</v>
      </c>
      <c r="C459" s="13"/>
      <c r="D459" s="644" t="s">
        <v>618</v>
      </c>
      <c r="E459" s="557"/>
      <c r="F459" s="76"/>
      <c r="G459" s="46"/>
      <c r="H459" s="550"/>
      <c r="I459" s="544"/>
      <c r="J459" s="224"/>
      <c r="K459" s="56"/>
      <c r="L459" s="369"/>
      <c r="M459" s="226"/>
      <c r="N459" s="157"/>
      <c r="O459" s="369"/>
      <c r="P459" s="264"/>
      <c r="Q459" s="46"/>
      <c r="R459" s="159"/>
      <c r="S459" s="160"/>
      <c r="T459" s="238"/>
      <c r="U459" s="12"/>
      <c r="V459" s="12"/>
      <c r="W459" s="12"/>
    </row>
    <row r="460" spans="1:23" ht="90" x14ac:dyDescent="0.25">
      <c r="A460" s="307" t="s">
        <v>1593</v>
      </c>
      <c r="B460" s="8" t="s">
        <v>958</v>
      </c>
      <c r="C460" s="13" t="s">
        <v>1639</v>
      </c>
      <c r="D460" s="661"/>
      <c r="E460" s="537" t="s">
        <v>1986</v>
      </c>
      <c r="F460" s="538" t="s">
        <v>1469</v>
      </c>
      <c r="G460" s="41"/>
      <c r="H460" s="573" t="s">
        <v>2028</v>
      </c>
      <c r="I460" s="493" t="s">
        <v>2029</v>
      </c>
      <c r="J460" s="621" t="s">
        <v>1469</v>
      </c>
      <c r="K460" s="53"/>
      <c r="L460" s="368"/>
      <c r="M460" s="220" t="s">
        <v>1469</v>
      </c>
      <c r="N460" s="157"/>
      <c r="O460" s="368"/>
      <c r="P460" s="258"/>
      <c r="Q460" s="41"/>
      <c r="R460" s="157"/>
      <c r="S460" s="158"/>
      <c r="T460" s="233"/>
      <c r="U460" s="12"/>
      <c r="V460" s="12"/>
      <c r="W460" s="12"/>
    </row>
    <row r="461" spans="1:23" ht="63" x14ac:dyDescent="0.25">
      <c r="A461" s="307" t="s">
        <v>1594</v>
      </c>
      <c r="B461" s="8" t="s">
        <v>959</v>
      </c>
      <c r="C461" s="13" t="s">
        <v>1259</v>
      </c>
      <c r="D461" s="661"/>
      <c r="E461" s="537" t="s">
        <v>1986</v>
      </c>
      <c r="F461" s="538" t="s">
        <v>1470</v>
      </c>
      <c r="G461" s="41"/>
      <c r="H461" s="539"/>
      <c r="I461" s="544"/>
      <c r="J461" s="621" t="s">
        <v>1470</v>
      </c>
      <c r="K461" s="53"/>
      <c r="L461" s="368"/>
      <c r="M461" s="220" t="s">
        <v>1470</v>
      </c>
      <c r="N461" s="157"/>
      <c r="O461" s="368"/>
      <c r="P461" s="258"/>
      <c r="Q461" s="41"/>
      <c r="R461" s="157"/>
      <c r="S461" s="158"/>
      <c r="T461" s="233"/>
      <c r="U461" s="12"/>
      <c r="V461" s="12"/>
      <c r="W461" s="12"/>
    </row>
    <row r="462" spans="1:23" ht="94.5" x14ac:dyDescent="0.25">
      <c r="A462" s="307" t="s">
        <v>1595</v>
      </c>
      <c r="B462" s="8" t="s">
        <v>960</v>
      </c>
      <c r="C462" s="13" t="s">
        <v>1260</v>
      </c>
      <c r="D462" s="661"/>
      <c r="E462" s="537" t="s">
        <v>1986</v>
      </c>
      <c r="F462" s="538" t="s">
        <v>1469</v>
      </c>
      <c r="G462" s="41"/>
      <c r="H462" s="573" t="s">
        <v>2030</v>
      </c>
      <c r="I462" s="493" t="s">
        <v>2031</v>
      </c>
      <c r="J462" s="621" t="s">
        <v>1469</v>
      </c>
      <c r="K462" s="53"/>
      <c r="L462" s="368"/>
      <c r="M462" s="220" t="s">
        <v>1469</v>
      </c>
      <c r="N462" s="157"/>
      <c r="O462" s="368"/>
      <c r="P462" s="258"/>
      <c r="Q462" s="41"/>
      <c r="R462" s="157"/>
      <c r="S462" s="158"/>
      <c r="T462" s="233"/>
      <c r="U462" s="12"/>
      <c r="V462" s="12"/>
      <c r="W462" s="12"/>
    </row>
    <row r="463" spans="1:23" ht="120" x14ac:dyDescent="0.25">
      <c r="A463" s="307" t="s">
        <v>1596</v>
      </c>
      <c r="B463" s="8" t="s">
        <v>961</v>
      </c>
      <c r="C463" s="13" t="s">
        <v>962</v>
      </c>
      <c r="D463" s="661"/>
      <c r="E463" s="537" t="s">
        <v>1986</v>
      </c>
      <c r="F463" s="538" t="s">
        <v>1469</v>
      </c>
      <c r="G463" s="41"/>
      <c r="H463" s="573" t="s">
        <v>2032</v>
      </c>
      <c r="I463" s="493" t="s">
        <v>2033</v>
      </c>
      <c r="J463" s="621" t="s">
        <v>1469</v>
      </c>
      <c r="K463" s="53"/>
      <c r="L463" s="368"/>
      <c r="M463" s="220" t="s">
        <v>1469</v>
      </c>
      <c r="N463" s="157"/>
      <c r="O463" s="368"/>
      <c r="P463" s="258"/>
      <c r="Q463" s="41"/>
      <c r="R463" s="157"/>
      <c r="S463" s="158"/>
      <c r="T463" s="233"/>
      <c r="U463" s="12"/>
      <c r="V463" s="12"/>
      <c r="W463" s="12"/>
    </row>
    <row r="464" spans="1:23" ht="47.25" x14ac:dyDescent="0.25">
      <c r="A464" s="307" t="s">
        <v>1597</v>
      </c>
      <c r="B464" s="8" t="s">
        <v>963</v>
      </c>
      <c r="C464" s="13" t="s">
        <v>1261</v>
      </c>
      <c r="D464" s="661"/>
      <c r="E464" s="537" t="s">
        <v>1986</v>
      </c>
      <c r="F464" s="538" t="s">
        <v>1470</v>
      </c>
      <c r="G464" s="46"/>
      <c r="H464" s="550"/>
      <c r="I464" s="544"/>
      <c r="J464" s="621" t="s">
        <v>1470</v>
      </c>
      <c r="K464" s="56"/>
      <c r="L464" s="369"/>
      <c r="M464" s="220" t="s">
        <v>1470</v>
      </c>
      <c r="N464" s="157"/>
      <c r="O464" s="369"/>
      <c r="P464" s="258"/>
      <c r="Q464" s="46"/>
      <c r="R464" s="159"/>
      <c r="S464" s="160"/>
      <c r="T464" s="235"/>
      <c r="U464" s="12"/>
      <c r="V464" s="12"/>
      <c r="W464" s="12"/>
    </row>
    <row r="465" spans="1:23" ht="47.25" x14ac:dyDescent="0.25">
      <c r="A465" s="307" t="s">
        <v>1598</v>
      </c>
      <c r="B465" s="8" t="s">
        <v>964</v>
      </c>
      <c r="C465" s="13" t="s">
        <v>752</v>
      </c>
      <c r="D465" s="662"/>
      <c r="E465" s="537" t="s">
        <v>1986</v>
      </c>
      <c r="F465" s="538" t="s">
        <v>1470</v>
      </c>
      <c r="G465" s="46"/>
      <c r="H465" s="550"/>
      <c r="I465" s="544"/>
      <c r="J465" s="621" t="s">
        <v>1470</v>
      </c>
      <c r="K465" s="56"/>
      <c r="L465" s="369"/>
      <c r="M465" s="220" t="s">
        <v>1470</v>
      </c>
      <c r="N465" s="157"/>
      <c r="O465" s="369"/>
      <c r="P465" s="258"/>
      <c r="Q465" s="46"/>
      <c r="R465" s="159"/>
      <c r="S465" s="160"/>
      <c r="T465" s="235"/>
      <c r="U465" s="12"/>
      <c r="V465" s="12"/>
      <c r="W465" s="12"/>
    </row>
    <row r="466" spans="1:23" ht="21" x14ac:dyDescent="0.25">
      <c r="A466" s="308" t="s">
        <v>373</v>
      </c>
      <c r="B466" s="650" t="s">
        <v>965</v>
      </c>
      <c r="C466" s="651"/>
      <c r="D466" s="652"/>
      <c r="E466" s="556"/>
      <c r="F466" s="55"/>
      <c r="G466" s="40">
        <f>IF(OR(F466="NA",COUNTIF(F468:F473,"NA")&gt;2)=TRUE,"NA",IF(AND(F468="",F469="",F470="",F471="",F472="",F473="")=TRUE,"",IF(COUNTIF(F468:F473,"sim")+COUNTIF(F468:F473,"NA")=6,4,IF(COUNTIF(F468:F473,"sim")+COUNTIF(F468:F473,"NA")&gt;=4,3,IF(COUNTIF(F468:F473,"sim")+COUNTIF(F468:F473,"NA")&gt;=3,2,IF(COUNTIF(F468:F473,"sim")+COUNTIF(F468:F473,"NA")&gt;=2,1,0))))))</f>
        <v>0</v>
      </c>
      <c r="H466" s="568"/>
      <c r="I466" s="569"/>
      <c r="J466" s="360"/>
      <c r="K466" s="275"/>
      <c r="L466" s="481">
        <f>IF(OR(J466="NA",COUNTIF(J468:J473,"NA")&gt;2)=TRUE,"NA",IF(AND(J468="",J469="",J470="",J471="",J472="",J473="")=TRUE,"",IF(COUNTIF(J468:J473,"sim")+COUNTIF(J468:J473,"NA")=6,4,IF(COUNTIF(J468:J473,"sim")+COUNTIF(J468:J473,"NA")&gt;=4,3,IF(COUNTIF(J468:J473,"sim")+COUNTIF(J468:J473,"NA")&gt;=3,2,IF(COUNTIF(J468:J473,"sim")+COUNTIF(J468:J473,"NA")&gt;=2,1,0))))))</f>
        <v>0</v>
      </c>
      <c r="M466" s="221"/>
      <c r="N466" s="165"/>
      <c r="O466" s="481">
        <f>IF(OR(M466="NA",COUNTIF(M468:M473,"NA")&gt;2)=TRUE,"NA",IF(AND(M468="",M469="",M470="",M471="",M472="",M473="")=TRUE,"",IF(COUNTIF(M468:M473,"sim")+COUNTIF(M468:M473,"NA")=6,4,IF(COUNTIF(M468:M473,"sim")+COUNTIF(M468:M473,"NA")&gt;=4,3,IF(COUNTIF(M468:M473,"sim")+COUNTIF(M468:M473,"NA")&gt;=3,2,IF(COUNTIF(M468:M473,"sim")+COUNTIF(M468:M473,"NA")&gt;=2,1,0))))))</f>
        <v>0</v>
      </c>
      <c r="P466" s="259"/>
      <c r="Q466" s="40" t="str">
        <f>IF(OR(P466="NA",COUNTIF(P468:P473,"NA")&gt;2)=TRUE,"NA",IF(AND(P468="",P469="",P470="",P471="",P472="",P473="")=TRUE,"",IF(COUNTIF(P468:P473,"sim")+COUNTIF(P468:P473,"NA")=6,4,IF(COUNTIF(P468:P473,"sim")+COUNTIF(P468:P473,"NA")&gt;=4,3,IF(COUNTIF(P468:P473,"sim")+COUNTIF(P468:P473,"NA")&gt;=3,2,IF(COUNTIF(P468:P473,"sim")+COUNTIF(P468:P473,"NA")&gt;=2,1,0))))))</f>
        <v/>
      </c>
      <c r="R466" s="161"/>
      <c r="S466" s="162"/>
      <c r="T466" s="39">
        <f>IF(Q466="",IF(O466="",L466,O466),Q466)</f>
        <v>0</v>
      </c>
      <c r="U466" s="12"/>
      <c r="V466" s="12"/>
      <c r="W466" s="12"/>
    </row>
    <row r="467" spans="1:23" ht="18.75" x14ac:dyDescent="0.25">
      <c r="A467" s="307"/>
      <c r="B467" s="8" t="s">
        <v>966</v>
      </c>
      <c r="C467" s="13"/>
      <c r="D467" s="644" t="s">
        <v>574</v>
      </c>
      <c r="E467" s="557"/>
      <c r="F467" s="76"/>
      <c r="G467" s="46"/>
      <c r="H467" s="550"/>
      <c r="I467" s="544"/>
      <c r="J467" s="224"/>
      <c r="K467" s="56"/>
      <c r="L467" s="369"/>
      <c r="M467" s="226"/>
      <c r="N467" s="157"/>
      <c r="O467" s="369"/>
      <c r="P467" s="264"/>
      <c r="Q467" s="46"/>
      <c r="R467" s="159"/>
      <c r="S467" s="160"/>
      <c r="T467" s="238"/>
      <c r="U467" s="12"/>
      <c r="V467" s="12"/>
      <c r="W467" s="12"/>
    </row>
    <row r="468" spans="1:23" ht="94.5" x14ac:dyDescent="0.25">
      <c r="A468" s="307" t="s">
        <v>374</v>
      </c>
      <c r="B468" s="8" t="s">
        <v>967</v>
      </c>
      <c r="C468" s="13" t="s">
        <v>752</v>
      </c>
      <c r="D468" s="661"/>
      <c r="E468" s="537" t="s">
        <v>1986</v>
      </c>
      <c r="F468" s="538" t="s">
        <v>1470</v>
      </c>
      <c r="G468" s="46"/>
      <c r="H468" s="573" t="s">
        <v>2270</v>
      </c>
      <c r="I468" s="493" t="s">
        <v>2034</v>
      </c>
      <c r="J468" s="621" t="s">
        <v>1470</v>
      </c>
      <c r="K468" s="56"/>
      <c r="L468" s="369"/>
      <c r="M468" s="220" t="s">
        <v>1470</v>
      </c>
      <c r="N468" s="157"/>
      <c r="O468" s="369"/>
      <c r="P468" s="258"/>
      <c r="Q468" s="46"/>
      <c r="R468" s="159"/>
      <c r="S468" s="160"/>
      <c r="T468" s="235"/>
      <c r="U468" s="12"/>
      <c r="V468" s="12"/>
      <c r="W468" s="12"/>
    </row>
    <row r="469" spans="1:23" ht="78.75" x14ac:dyDescent="0.25">
      <c r="A469" s="307" t="s">
        <v>375</v>
      </c>
      <c r="B469" s="8" t="s">
        <v>968</v>
      </c>
      <c r="C469" s="13" t="s">
        <v>752</v>
      </c>
      <c r="D469" s="661"/>
      <c r="E469" s="537" t="s">
        <v>1986</v>
      </c>
      <c r="F469" s="538" t="s">
        <v>1470</v>
      </c>
      <c r="G469" s="46"/>
      <c r="H469" s="592" t="s">
        <v>2271</v>
      </c>
      <c r="I469" s="493" t="s">
        <v>2035</v>
      </c>
      <c r="J469" s="621" t="s">
        <v>1470</v>
      </c>
      <c r="K469" s="56"/>
      <c r="L469" s="369"/>
      <c r="M469" s="220" t="s">
        <v>1470</v>
      </c>
      <c r="N469" s="157"/>
      <c r="O469" s="369"/>
      <c r="P469" s="258"/>
      <c r="Q469" s="46"/>
      <c r="R469" s="159"/>
      <c r="S469" s="160"/>
      <c r="T469" s="235"/>
      <c r="U469" s="12"/>
      <c r="V469" s="12"/>
      <c r="W469" s="12"/>
    </row>
    <row r="470" spans="1:23" ht="78.75" x14ac:dyDescent="0.25">
      <c r="A470" s="307" t="s">
        <v>376</v>
      </c>
      <c r="B470" s="8" t="s">
        <v>969</v>
      </c>
      <c r="C470" s="13" t="s">
        <v>752</v>
      </c>
      <c r="D470" s="661"/>
      <c r="E470" s="537" t="s">
        <v>1986</v>
      </c>
      <c r="F470" s="538" t="s">
        <v>1470</v>
      </c>
      <c r="G470" s="46"/>
      <c r="H470" s="574" t="s">
        <v>2036</v>
      </c>
      <c r="I470" s="493" t="s">
        <v>2037</v>
      </c>
      <c r="J470" s="621" t="s">
        <v>1470</v>
      </c>
      <c r="K470" s="56"/>
      <c r="L470" s="369"/>
      <c r="M470" s="220" t="s">
        <v>1470</v>
      </c>
      <c r="N470" s="157"/>
      <c r="O470" s="369"/>
      <c r="P470" s="258"/>
      <c r="Q470" s="46"/>
      <c r="R470" s="159"/>
      <c r="S470" s="160"/>
      <c r="T470" s="235"/>
      <c r="U470" s="12"/>
      <c r="V470" s="12"/>
      <c r="W470" s="12"/>
    </row>
    <row r="471" spans="1:23" ht="60" x14ac:dyDescent="0.25">
      <c r="A471" s="307" t="s">
        <v>377</v>
      </c>
      <c r="B471" s="8" t="s">
        <v>970</v>
      </c>
      <c r="C471" s="13" t="s">
        <v>752</v>
      </c>
      <c r="D471" s="661"/>
      <c r="E471" s="537" t="s">
        <v>1986</v>
      </c>
      <c r="F471" s="538" t="s">
        <v>1470</v>
      </c>
      <c r="G471" s="46"/>
      <c r="H471" s="573" t="s">
        <v>2272</v>
      </c>
      <c r="I471" s="493" t="s">
        <v>2038</v>
      </c>
      <c r="J471" s="621" t="s">
        <v>1470</v>
      </c>
      <c r="K471" s="56"/>
      <c r="L471" s="369"/>
      <c r="M471" s="220" t="s">
        <v>1470</v>
      </c>
      <c r="N471" s="157"/>
      <c r="O471" s="369"/>
      <c r="P471" s="258"/>
      <c r="Q471" s="46"/>
      <c r="R471" s="159"/>
      <c r="S471" s="160"/>
      <c r="T471" s="235"/>
      <c r="U471" s="12"/>
      <c r="V471" s="12"/>
      <c r="W471" s="12"/>
    </row>
    <row r="472" spans="1:23" ht="60" x14ac:dyDescent="0.25">
      <c r="A472" s="307" t="s">
        <v>378</v>
      </c>
      <c r="B472" s="8" t="s">
        <v>971</v>
      </c>
      <c r="C472" s="13" t="s">
        <v>752</v>
      </c>
      <c r="D472" s="661"/>
      <c r="E472" s="537" t="s">
        <v>1986</v>
      </c>
      <c r="F472" s="538" t="s">
        <v>1469</v>
      </c>
      <c r="G472" s="46"/>
      <c r="H472" s="573" t="s">
        <v>2039</v>
      </c>
      <c r="I472" s="493" t="s">
        <v>2040</v>
      </c>
      <c r="J472" s="621" t="s">
        <v>1469</v>
      </c>
      <c r="K472" s="56"/>
      <c r="L472" s="369"/>
      <c r="M472" s="220" t="s">
        <v>1469</v>
      </c>
      <c r="N472" s="157"/>
      <c r="O472" s="369"/>
      <c r="P472" s="258"/>
      <c r="Q472" s="46"/>
      <c r="R472" s="159"/>
      <c r="S472" s="160"/>
      <c r="T472" s="235"/>
      <c r="U472" s="12"/>
      <c r="V472" s="12"/>
      <c r="W472" s="12"/>
    </row>
    <row r="473" spans="1:23" ht="63" x14ac:dyDescent="0.25">
      <c r="A473" s="307" t="s">
        <v>379</v>
      </c>
      <c r="B473" s="8" t="s">
        <v>972</v>
      </c>
      <c r="C473" s="13" t="s">
        <v>752</v>
      </c>
      <c r="D473" s="662"/>
      <c r="E473" s="537" t="s">
        <v>1986</v>
      </c>
      <c r="F473" s="538" t="s">
        <v>1470</v>
      </c>
      <c r="G473" s="46"/>
      <c r="H473" s="539"/>
      <c r="I473" s="544" t="s">
        <v>2041</v>
      </c>
      <c r="J473" s="621" t="s">
        <v>1470</v>
      </c>
      <c r="K473" s="56"/>
      <c r="L473" s="369"/>
      <c r="M473" s="220" t="s">
        <v>1470</v>
      </c>
      <c r="N473" s="157"/>
      <c r="O473" s="369"/>
      <c r="P473" s="258"/>
      <c r="Q473" s="46"/>
      <c r="R473" s="159"/>
      <c r="S473" s="160"/>
      <c r="T473" s="235"/>
      <c r="U473" s="12"/>
      <c r="V473" s="12"/>
      <c r="W473" s="12"/>
    </row>
    <row r="474" spans="1:23" ht="21" x14ac:dyDescent="0.25">
      <c r="A474" s="308" t="s">
        <v>380</v>
      </c>
      <c r="B474" s="650" t="s">
        <v>973</v>
      </c>
      <c r="C474" s="651"/>
      <c r="D474" s="652"/>
      <c r="E474" s="556"/>
      <c r="F474" s="55"/>
      <c r="G474" s="40">
        <f>IF(OR(F474="NA",COUNTIF(F476:F484,"NA")&gt;2)=TRUE,"NA",IF(AND(F476="",F477="",F478="",F479="",F480="",F481="",F482="",F483="",F484="")=TRUE,"",IF(COUNTIF(F476:F484,"sim")+COUNTIF(F476:F484,"NA")=9,4,IF(COUNTIF(F476:F484,"sim")+COUNTIF(F476:F484,"NA")&gt;=7,3,IF(COUNTIF(F476:F484,"sim")+COUNTIF(F476:F484,"NA")&gt;=5,2,IF(COUNTIF(F476:F484,"sim")+COUNTIF(F476:F484,"NA")&gt;=3,1,0))))))</f>
        <v>1</v>
      </c>
      <c r="H474" s="568"/>
      <c r="I474" s="569"/>
      <c r="J474" s="360"/>
      <c r="K474" s="276"/>
      <c r="L474" s="481">
        <f>IF(OR(J474="NA",COUNTIF(J476:J484,"NA")&gt;2)=TRUE,"NA",IF(AND(J476="",J477="",J478="",J479="",J480="",J481="",J482="",J483="",J484="")=TRUE,"",IF(COUNTIF(J476:J484,"sim")+COUNTIF(J476:J484,"NA")=9,4,IF(COUNTIF(J476:J484,"sim")+COUNTIF(J476:J484,"NA")&gt;=7,3,IF(COUNTIF(J476:J484,"sim")+COUNTIF(J476:J484,"NA")&gt;=5,2,IF(COUNTIF(J476:J484,"sim")+COUNTIF(J476:J484,"NA")&gt;=3,1,0))))))</f>
        <v>1</v>
      </c>
      <c r="M474" s="221"/>
      <c r="N474" s="165"/>
      <c r="O474" s="481">
        <f>IF(OR(M474="NA",COUNTIF(M476:M484,"NA")&gt;2)=TRUE,"NA",IF(AND(M476="",M477="",M478="",M479="",M480="",M481="",M482="",M483="",M484="")=TRUE,"",IF(COUNTIF(M476:M484,"sim")+COUNTIF(M476:M484,"NA")=9,4,IF(COUNTIF(M476:M484,"sim")+COUNTIF(M476:M484,"NA")&gt;=7,3,IF(COUNTIF(M476:M484,"sim")+COUNTIF(M476:M484,"NA")&gt;=5,2,IF(COUNTIF(M476:M484,"sim")+COUNTIF(M476:M484,"NA")&gt;=3,1,0))))))</f>
        <v>1</v>
      </c>
      <c r="P474" s="259"/>
      <c r="Q474" s="40" t="str">
        <f>IF(OR(P474="NA",COUNTIF(P476:P484,"NA")&gt;2)=TRUE,"NA",IF(AND(P476="",P477="",P478="",P479="",P480="",P481="",P482="",P483="",P484="")=TRUE,"",IF(COUNTIF(P476:P484,"sim")+COUNTIF(P476:P484,"NA")=9,4,IF(COUNTIF(P476:P484,"sim")+COUNTIF(P476:P484,"NA")&gt;=7,3,IF(COUNTIF(P476:P484,"sim")+COUNTIF(P476:P484,"NA")&gt;=5,2,IF(COUNTIF(P476:P484,"sim")+COUNTIF(P476:P484,"NA")&gt;=3,1,0))))))</f>
        <v/>
      </c>
      <c r="R474" s="161"/>
      <c r="S474" s="162"/>
      <c r="T474" s="39">
        <f>IF(Q474="",IF(O474="",L474,O474),Q474)</f>
        <v>1</v>
      </c>
      <c r="U474" s="12"/>
      <c r="V474" s="12"/>
      <c r="W474" s="12"/>
    </row>
    <row r="475" spans="1:23" ht="18.75" x14ac:dyDescent="0.25">
      <c r="A475" s="314"/>
      <c r="B475" s="10" t="s">
        <v>966</v>
      </c>
      <c r="C475" s="13"/>
      <c r="D475" s="644" t="s">
        <v>702</v>
      </c>
      <c r="E475" s="557"/>
      <c r="F475" s="76"/>
      <c r="G475" s="46"/>
      <c r="H475" s="550"/>
      <c r="I475" s="544"/>
      <c r="J475" s="224"/>
      <c r="K475" s="56"/>
      <c r="L475" s="369"/>
      <c r="M475" s="226"/>
      <c r="N475" s="157"/>
      <c r="O475" s="369"/>
      <c r="P475" s="264"/>
      <c r="Q475" s="46"/>
      <c r="R475" s="159"/>
      <c r="S475" s="160"/>
      <c r="T475" s="238"/>
      <c r="U475" s="12"/>
      <c r="V475" s="12"/>
      <c r="W475" s="12"/>
    </row>
    <row r="476" spans="1:23" ht="110.25" x14ac:dyDescent="0.25">
      <c r="A476" s="307" t="s">
        <v>381</v>
      </c>
      <c r="B476" s="8" t="s">
        <v>974</v>
      </c>
      <c r="C476" s="13" t="s">
        <v>752</v>
      </c>
      <c r="D476" s="661"/>
      <c r="E476" s="537" t="s">
        <v>1986</v>
      </c>
      <c r="F476" s="538" t="s">
        <v>1470</v>
      </c>
      <c r="G476" s="46"/>
      <c r="H476" s="573" t="s">
        <v>2042</v>
      </c>
      <c r="I476" s="493" t="s">
        <v>2043</v>
      </c>
      <c r="J476" s="621" t="s">
        <v>1470</v>
      </c>
      <c r="K476" s="56"/>
      <c r="L476" s="369"/>
      <c r="M476" s="220" t="s">
        <v>1470</v>
      </c>
      <c r="N476" s="157"/>
      <c r="O476" s="369"/>
      <c r="P476" s="258"/>
      <c r="Q476" s="46"/>
      <c r="R476" s="159"/>
      <c r="S476" s="160"/>
      <c r="T476" s="235"/>
      <c r="U476" s="12"/>
      <c r="V476" s="12"/>
      <c r="W476" s="12"/>
    </row>
    <row r="477" spans="1:23" ht="90" x14ac:dyDescent="0.25">
      <c r="A477" s="307" t="s">
        <v>382</v>
      </c>
      <c r="B477" s="8" t="s">
        <v>975</v>
      </c>
      <c r="C477" s="13" t="s">
        <v>752</v>
      </c>
      <c r="D477" s="661"/>
      <c r="E477" s="537" t="s">
        <v>1986</v>
      </c>
      <c r="F477" s="538" t="s">
        <v>1470</v>
      </c>
      <c r="G477" s="46"/>
      <c r="H477" s="573" t="s">
        <v>2269</v>
      </c>
      <c r="I477" s="493" t="s">
        <v>2044</v>
      </c>
      <c r="J477" s="621" t="s">
        <v>1470</v>
      </c>
      <c r="K477" s="56"/>
      <c r="L477" s="369"/>
      <c r="M477" s="220" t="s">
        <v>1470</v>
      </c>
      <c r="N477" s="157"/>
      <c r="O477" s="369"/>
      <c r="P477" s="258"/>
      <c r="Q477" s="46"/>
      <c r="R477" s="159"/>
      <c r="S477" s="160"/>
      <c r="T477" s="235"/>
      <c r="U477" s="12"/>
      <c r="V477" s="12"/>
      <c r="W477" s="12"/>
    </row>
    <row r="478" spans="1:23" ht="60" x14ac:dyDescent="0.25">
      <c r="A478" s="307" t="s">
        <v>383</v>
      </c>
      <c r="B478" s="8" t="s">
        <v>976</v>
      </c>
      <c r="C478" s="13" t="s">
        <v>752</v>
      </c>
      <c r="D478" s="661"/>
      <c r="E478" s="537" t="s">
        <v>1986</v>
      </c>
      <c r="F478" s="538" t="s">
        <v>1469</v>
      </c>
      <c r="G478" s="46"/>
      <c r="H478" s="573" t="s">
        <v>2045</v>
      </c>
      <c r="I478" s="493" t="s">
        <v>2046</v>
      </c>
      <c r="J478" s="621" t="s">
        <v>1469</v>
      </c>
      <c r="K478" s="56"/>
      <c r="L478" s="369"/>
      <c r="M478" s="220" t="s">
        <v>1469</v>
      </c>
      <c r="N478" s="157"/>
      <c r="O478" s="369"/>
      <c r="P478" s="258"/>
      <c r="Q478" s="46"/>
      <c r="R478" s="159"/>
      <c r="S478" s="160"/>
      <c r="T478" s="235"/>
      <c r="U478" s="12"/>
      <c r="V478" s="12"/>
      <c r="W478" s="12"/>
    </row>
    <row r="479" spans="1:23" ht="75" x14ac:dyDescent="0.25">
      <c r="A479" s="307" t="s">
        <v>384</v>
      </c>
      <c r="B479" s="8" t="s">
        <v>1638</v>
      </c>
      <c r="C479" s="13" t="s">
        <v>752</v>
      </c>
      <c r="D479" s="661"/>
      <c r="E479" s="537" t="s">
        <v>1986</v>
      </c>
      <c r="F479" s="538" t="s">
        <v>1470</v>
      </c>
      <c r="G479" s="46"/>
      <c r="H479" s="573" t="s">
        <v>2047</v>
      </c>
      <c r="I479" s="575" t="s">
        <v>2048</v>
      </c>
      <c r="J479" s="621" t="s">
        <v>1470</v>
      </c>
      <c r="K479" s="56"/>
      <c r="L479" s="369"/>
      <c r="M479" s="220" t="s">
        <v>1470</v>
      </c>
      <c r="N479" s="157"/>
      <c r="O479" s="369"/>
      <c r="P479" s="258"/>
      <c r="Q479" s="46"/>
      <c r="R479" s="159"/>
      <c r="S479" s="160"/>
      <c r="T479" s="235"/>
      <c r="U479" s="12"/>
      <c r="V479" s="12"/>
      <c r="W479" s="12"/>
    </row>
    <row r="480" spans="1:23" ht="63" x14ac:dyDescent="0.25">
      <c r="A480" s="307" t="s">
        <v>385</v>
      </c>
      <c r="B480" s="8" t="s">
        <v>977</v>
      </c>
      <c r="C480" s="13" t="s">
        <v>752</v>
      </c>
      <c r="D480" s="661"/>
      <c r="E480" s="537" t="s">
        <v>1986</v>
      </c>
      <c r="F480" s="538" t="s">
        <v>1469</v>
      </c>
      <c r="G480" s="46"/>
      <c r="H480" s="573" t="s">
        <v>2049</v>
      </c>
      <c r="I480" s="493" t="s">
        <v>2050</v>
      </c>
      <c r="J480" s="621" t="s">
        <v>1469</v>
      </c>
      <c r="K480" s="56"/>
      <c r="L480" s="369"/>
      <c r="M480" s="220" t="s">
        <v>1469</v>
      </c>
      <c r="N480" s="157"/>
      <c r="O480" s="369"/>
      <c r="P480" s="258"/>
      <c r="Q480" s="46"/>
      <c r="R480" s="159"/>
      <c r="S480" s="160"/>
      <c r="T480" s="235"/>
      <c r="U480" s="12"/>
      <c r="V480" s="12"/>
      <c r="W480" s="12"/>
    </row>
    <row r="481" spans="1:23" ht="47.25" x14ac:dyDescent="0.25">
      <c r="A481" s="307" t="s">
        <v>386</v>
      </c>
      <c r="B481" s="8" t="s">
        <v>978</v>
      </c>
      <c r="C481" s="13" t="s">
        <v>752</v>
      </c>
      <c r="D481" s="661"/>
      <c r="E481" s="537" t="s">
        <v>1986</v>
      </c>
      <c r="F481" s="538" t="s">
        <v>1470</v>
      </c>
      <c r="G481" s="46"/>
      <c r="H481" s="550"/>
      <c r="I481" s="544"/>
      <c r="J481" s="621" t="s">
        <v>1470</v>
      </c>
      <c r="K481" s="56"/>
      <c r="L481" s="369"/>
      <c r="M481" s="220" t="s">
        <v>1470</v>
      </c>
      <c r="N481" s="157"/>
      <c r="O481" s="369"/>
      <c r="P481" s="258"/>
      <c r="Q481" s="46"/>
      <c r="R481" s="159"/>
      <c r="S481" s="160"/>
      <c r="T481" s="235"/>
      <c r="U481" s="12"/>
      <c r="V481" s="12"/>
      <c r="W481" s="12"/>
    </row>
    <row r="482" spans="1:23" ht="47.25" x14ac:dyDescent="0.25">
      <c r="A482" s="307" t="s">
        <v>387</v>
      </c>
      <c r="B482" s="8" t="s">
        <v>979</v>
      </c>
      <c r="C482" s="13" t="s">
        <v>752</v>
      </c>
      <c r="D482" s="661"/>
      <c r="E482" s="537" t="s">
        <v>1986</v>
      </c>
      <c r="F482" s="538" t="s">
        <v>1470</v>
      </c>
      <c r="G482" s="46"/>
      <c r="H482" s="550"/>
      <c r="I482" s="544"/>
      <c r="J482" s="621" t="s">
        <v>1470</v>
      </c>
      <c r="K482" s="56"/>
      <c r="L482" s="369"/>
      <c r="M482" s="220" t="s">
        <v>1470</v>
      </c>
      <c r="N482" s="157"/>
      <c r="O482" s="369"/>
      <c r="P482" s="258"/>
      <c r="Q482" s="46"/>
      <c r="R482" s="159"/>
      <c r="S482" s="160"/>
      <c r="T482" s="235"/>
      <c r="U482" s="12"/>
      <c r="V482" s="12"/>
      <c r="W482" s="12"/>
    </row>
    <row r="483" spans="1:23" ht="75" x14ac:dyDescent="0.25">
      <c r="A483" s="307" t="s">
        <v>388</v>
      </c>
      <c r="B483" s="8" t="s">
        <v>980</v>
      </c>
      <c r="C483" s="13" t="s">
        <v>752</v>
      </c>
      <c r="D483" s="661"/>
      <c r="E483" s="537" t="s">
        <v>1986</v>
      </c>
      <c r="F483" s="538" t="s">
        <v>1470</v>
      </c>
      <c r="G483" s="46"/>
      <c r="H483" s="573" t="s">
        <v>2051</v>
      </c>
      <c r="I483" s="493" t="s">
        <v>2052</v>
      </c>
      <c r="J483" s="621" t="s">
        <v>1470</v>
      </c>
      <c r="K483" s="56"/>
      <c r="L483" s="369"/>
      <c r="M483" s="220" t="s">
        <v>1470</v>
      </c>
      <c r="N483" s="157"/>
      <c r="O483" s="369"/>
      <c r="P483" s="258"/>
      <c r="Q483" s="46"/>
      <c r="R483" s="159"/>
      <c r="S483" s="160"/>
      <c r="T483" s="235"/>
      <c r="U483" s="12"/>
      <c r="V483" s="12"/>
      <c r="W483" s="12"/>
    </row>
    <row r="484" spans="1:23" ht="78.75" x14ac:dyDescent="0.25">
      <c r="A484" s="307" t="s">
        <v>389</v>
      </c>
      <c r="B484" s="8" t="s">
        <v>981</v>
      </c>
      <c r="C484" s="13" t="s">
        <v>752</v>
      </c>
      <c r="D484" s="662"/>
      <c r="E484" s="537" t="s">
        <v>1986</v>
      </c>
      <c r="F484" s="538" t="s">
        <v>1469</v>
      </c>
      <c r="G484" s="46"/>
      <c r="H484" s="573" t="s">
        <v>2053</v>
      </c>
      <c r="I484" s="493" t="s">
        <v>2054</v>
      </c>
      <c r="J484" s="621" t="s">
        <v>1469</v>
      </c>
      <c r="K484" s="56"/>
      <c r="L484" s="369"/>
      <c r="M484" s="220" t="s">
        <v>1469</v>
      </c>
      <c r="N484" s="157"/>
      <c r="O484" s="369"/>
      <c r="P484" s="258"/>
      <c r="Q484" s="46"/>
      <c r="R484" s="159"/>
      <c r="S484" s="160"/>
      <c r="T484" s="235"/>
      <c r="U484" s="12"/>
      <c r="V484" s="12"/>
      <c r="W484" s="12"/>
    </row>
    <row r="485" spans="1:23" ht="21" x14ac:dyDescent="0.25">
      <c r="A485" s="308" t="s">
        <v>390</v>
      </c>
      <c r="B485" s="650" t="s">
        <v>982</v>
      </c>
      <c r="C485" s="651"/>
      <c r="D485" s="652"/>
      <c r="E485" s="556"/>
      <c r="F485" s="55"/>
      <c r="G485" s="40">
        <f>IF(OR(F485="NA",COUNTIF(F487:F492,"NA")&gt;2)=TRUE,"NA",IF(AND(F487="",F488="",F489="",F490="",F491="",F492="")=TRUE,"",IF(COUNTIF(F487:F492,"sim")+COUNTIF(F487:F492,"NA")=6,4,IF(COUNTIF(F487:F492,"sim")+COUNTIF(F487:F492,"NA")&gt;=4,3,IF(COUNTIF(F487:F492,"sim")+COUNTIF(F487:F492,"NA")&gt;=3,2,IF(COUNTIF(F487:F492,"sim")+COUNTIF(F487:F492,"NA")&gt;=2,1,0))))))</f>
        <v>0</v>
      </c>
      <c r="H485" s="568"/>
      <c r="I485" s="569"/>
      <c r="J485" s="360"/>
      <c r="K485" s="276"/>
      <c r="L485" s="481">
        <f>IF(OR(J485="NA",COUNTIF(J487:J492,"NA")&gt;2)=TRUE,"NA",IF(AND(J487="",J488="",J489="",J490="",J491="",J492="")=TRUE,"",IF(COUNTIF(J487:J492,"sim")+COUNTIF(J487:J492,"NA")=6,4,IF(COUNTIF(J487:J492,"sim")+COUNTIF(J487:J492,"NA")&gt;=4,3,IF(COUNTIF(J487:J492,"sim")+COUNTIF(J487:J492,"NA")&gt;=3,2,IF(COUNTIF(J487:J492,"sim")+COUNTIF(J487:J492,"NA")&gt;=2,1,0))))))</f>
        <v>0</v>
      </c>
      <c r="M485" s="221"/>
      <c r="N485" s="165"/>
      <c r="O485" s="481">
        <f>IF(OR(M485="NA",COUNTIF(M487:M492,"NA")&gt;2)=TRUE,"NA",IF(AND(M487="",M488="",M489="",M490="",M491="",M492="")=TRUE,"",IF(COUNTIF(M487:M492,"sim")+COUNTIF(M487:M492,"NA")=6,4,IF(COUNTIF(M487:M492,"sim")+COUNTIF(M487:M492,"NA")&gt;=4,3,IF(COUNTIF(M487:M492,"sim")+COUNTIF(M487:M492,"NA")&gt;=3,2,IF(COUNTIF(M487:M492,"sim")+COUNTIF(M487:M492,"NA")&gt;=2,1,0))))))</f>
        <v>0</v>
      </c>
      <c r="P485" s="259"/>
      <c r="Q485" s="40" t="str">
        <f>IF(OR(P485="NA",COUNTIF(P487:P492,"NA")&gt;2)=TRUE,"NA",IF(AND(P487="",P488="",P489="",P490="",P491="",P492="")=TRUE,"",IF(COUNTIF(P487:P492,"sim")+COUNTIF(P487:P492,"NA")=6,4,IF(COUNTIF(P487:P492,"sim")+COUNTIF(P487:P492,"NA")&gt;=4,3,IF(COUNTIF(P487:P492,"sim")+COUNTIF(P487:P492,"NA")&gt;=3,2,IF(COUNTIF(P487:P492,"sim")+COUNTIF(P487:P492,"NA")&gt;=2,1,0))))))</f>
        <v/>
      </c>
      <c r="R485" s="161"/>
      <c r="S485" s="162"/>
      <c r="T485" s="39">
        <f>IF(Q485="",IF(O485="",L485,O485),Q485)</f>
        <v>0</v>
      </c>
      <c r="U485" s="12"/>
      <c r="V485" s="12"/>
      <c r="W485" s="12"/>
    </row>
    <row r="486" spans="1:23" ht="18.75" x14ac:dyDescent="0.25">
      <c r="A486" s="314"/>
      <c r="B486" s="10" t="s">
        <v>591</v>
      </c>
      <c r="C486" s="13"/>
      <c r="D486" s="644" t="s">
        <v>574</v>
      </c>
      <c r="E486" s="557"/>
      <c r="F486" s="76"/>
      <c r="G486" s="46"/>
      <c r="H486" s="550"/>
      <c r="I486" s="544"/>
      <c r="J486" s="224"/>
      <c r="K486" s="56"/>
      <c r="L486" s="369"/>
      <c r="M486" s="226"/>
      <c r="N486" s="157"/>
      <c r="O486" s="369"/>
      <c r="P486" s="264"/>
      <c r="Q486" s="46"/>
      <c r="R486" s="159"/>
      <c r="S486" s="160"/>
      <c r="T486" s="238"/>
      <c r="U486" s="12"/>
      <c r="V486" s="12"/>
      <c r="W486" s="12"/>
    </row>
    <row r="487" spans="1:23" ht="60" x14ac:dyDescent="0.25">
      <c r="A487" s="307" t="s">
        <v>391</v>
      </c>
      <c r="B487" s="8" t="s">
        <v>983</v>
      </c>
      <c r="C487" s="13" t="s">
        <v>1312</v>
      </c>
      <c r="D487" s="661"/>
      <c r="E487" s="537" t="s">
        <v>1986</v>
      </c>
      <c r="F487" s="538" t="s">
        <v>1470</v>
      </c>
      <c r="G487" s="46"/>
      <c r="H487" s="573" t="s">
        <v>2055</v>
      </c>
      <c r="I487" s="493" t="s">
        <v>2056</v>
      </c>
      <c r="J487" s="621" t="s">
        <v>1470</v>
      </c>
      <c r="K487" s="56"/>
      <c r="L487" s="369"/>
      <c r="M487" s="220" t="s">
        <v>1470</v>
      </c>
      <c r="N487" s="157"/>
      <c r="O487" s="369"/>
      <c r="P487" s="258"/>
      <c r="Q487" s="46"/>
      <c r="R487" s="159"/>
      <c r="S487" s="160"/>
      <c r="T487" s="235"/>
      <c r="U487" s="12"/>
      <c r="V487" s="12"/>
      <c r="W487" s="12"/>
    </row>
    <row r="488" spans="1:23" ht="60" x14ac:dyDescent="0.25">
      <c r="A488" s="307" t="s">
        <v>392</v>
      </c>
      <c r="B488" s="8" t="s">
        <v>984</v>
      </c>
      <c r="C488" s="13" t="s">
        <v>1312</v>
      </c>
      <c r="D488" s="661"/>
      <c r="E488" s="537" t="s">
        <v>1986</v>
      </c>
      <c r="F488" s="538" t="s">
        <v>1470</v>
      </c>
      <c r="G488" s="46"/>
      <c r="H488" s="573" t="s">
        <v>2057</v>
      </c>
      <c r="I488" s="493" t="s">
        <v>2058</v>
      </c>
      <c r="J488" s="621" t="s">
        <v>1470</v>
      </c>
      <c r="K488" s="56"/>
      <c r="L488" s="369"/>
      <c r="M488" s="220" t="s">
        <v>1470</v>
      </c>
      <c r="N488" s="157"/>
      <c r="O488" s="369"/>
      <c r="P488" s="258"/>
      <c r="Q488" s="46"/>
      <c r="R488" s="159"/>
      <c r="S488" s="160"/>
      <c r="T488" s="235"/>
      <c r="U488" s="12"/>
      <c r="V488" s="12"/>
      <c r="W488" s="12"/>
    </row>
    <row r="489" spans="1:23" ht="60" x14ac:dyDescent="0.25">
      <c r="A489" s="307" t="s">
        <v>393</v>
      </c>
      <c r="B489" s="8" t="s">
        <v>985</v>
      </c>
      <c r="C489" s="13" t="s">
        <v>1312</v>
      </c>
      <c r="D489" s="661"/>
      <c r="E489" s="537" t="s">
        <v>1986</v>
      </c>
      <c r="F489" s="538" t="s">
        <v>1470</v>
      </c>
      <c r="G489" s="46"/>
      <c r="H489" s="573" t="s">
        <v>2059</v>
      </c>
      <c r="I489" s="493" t="s">
        <v>2060</v>
      </c>
      <c r="J489" s="621" t="s">
        <v>1470</v>
      </c>
      <c r="K489" s="56"/>
      <c r="L489" s="369"/>
      <c r="M489" s="220" t="s">
        <v>1470</v>
      </c>
      <c r="N489" s="157"/>
      <c r="O489" s="369"/>
      <c r="P489" s="258"/>
      <c r="Q489" s="46"/>
      <c r="R489" s="159"/>
      <c r="S489" s="160"/>
      <c r="T489" s="235"/>
      <c r="U489" s="12"/>
      <c r="V489" s="12"/>
      <c r="W489" s="12"/>
    </row>
    <row r="490" spans="1:23" ht="63" x14ac:dyDescent="0.25">
      <c r="A490" s="307" t="s">
        <v>394</v>
      </c>
      <c r="B490" s="8" t="s">
        <v>986</v>
      </c>
      <c r="C490" s="13" t="s">
        <v>752</v>
      </c>
      <c r="D490" s="661"/>
      <c r="E490" s="537" t="s">
        <v>1986</v>
      </c>
      <c r="F490" s="538" t="s">
        <v>1470</v>
      </c>
      <c r="G490" s="46"/>
      <c r="H490" s="573" t="s">
        <v>2061</v>
      </c>
      <c r="I490" s="544"/>
      <c r="J490" s="621" t="s">
        <v>1470</v>
      </c>
      <c r="K490" s="56"/>
      <c r="L490" s="369"/>
      <c r="M490" s="220" t="s">
        <v>1470</v>
      </c>
      <c r="N490" s="157"/>
      <c r="O490" s="369"/>
      <c r="P490" s="258"/>
      <c r="Q490" s="46"/>
      <c r="R490" s="159"/>
      <c r="S490" s="160"/>
      <c r="T490" s="235"/>
      <c r="U490" s="12"/>
      <c r="V490" s="12"/>
      <c r="W490" s="12"/>
    </row>
    <row r="491" spans="1:23" ht="63" x14ac:dyDescent="0.25">
      <c r="A491" s="307" t="s">
        <v>395</v>
      </c>
      <c r="B491" s="8" t="s">
        <v>987</v>
      </c>
      <c r="C491" s="13" t="s">
        <v>752</v>
      </c>
      <c r="D491" s="661"/>
      <c r="E491" s="537" t="s">
        <v>1986</v>
      </c>
      <c r="F491" s="538" t="s">
        <v>1470</v>
      </c>
      <c r="G491" s="46"/>
      <c r="H491" s="550"/>
      <c r="I491" s="544"/>
      <c r="J491" s="621" t="s">
        <v>1470</v>
      </c>
      <c r="K491" s="56"/>
      <c r="L491" s="369"/>
      <c r="M491" s="220" t="s">
        <v>1470</v>
      </c>
      <c r="N491" s="157"/>
      <c r="O491" s="369"/>
      <c r="P491" s="258"/>
      <c r="Q491" s="46"/>
      <c r="R491" s="159"/>
      <c r="S491" s="160"/>
      <c r="T491" s="235"/>
      <c r="U491" s="12"/>
      <c r="V491" s="12"/>
      <c r="W491" s="12"/>
    </row>
    <row r="492" spans="1:23" ht="63" x14ac:dyDescent="0.25">
      <c r="A492" s="307" t="s">
        <v>396</v>
      </c>
      <c r="B492" s="8" t="s">
        <v>988</v>
      </c>
      <c r="C492" s="13" t="s">
        <v>752</v>
      </c>
      <c r="D492" s="662"/>
      <c r="E492" s="537" t="s">
        <v>1986</v>
      </c>
      <c r="F492" s="538" t="s">
        <v>1470</v>
      </c>
      <c r="G492" s="46"/>
      <c r="H492" s="550"/>
      <c r="I492" s="544"/>
      <c r="J492" s="621" t="s">
        <v>1470</v>
      </c>
      <c r="K492" s="56"/>
      <c r="L492" s="369"/>
      <c r="M492" s="220" t="s">
        <v>1470</v>
      </c>
      <c r="N492" s="157"/>
      <c r="O492" s="369"/>
      <c r="P492" s="258"/>
      <c r="Q492" s="46"/>
      <c r="R492" s="159"/>
      <c r="S492" s="160"/>
      <c r="T492" s="235"/>
      <c r="U492" s="12"/>
      <c r="V492" s="12"/>
      <c r="W492" s="12"/>
    </row>
    <row r="493" spans="1:23" s="44" customFormat="1" ht="21" x14ac:dyDescent="0.35">
      <c r="A493" s="302" t="s">
        <v>397</v>
      </c>
      <c r="B493" s="658" t="s">
        <v>989</v>
      </c>
      <c r="C493" s="659"/>
      <c r="D493" s="660"/>
      <c r="E493" s="555"/>
      <c r="F493" s="72"/>
      <c r="G493" s="213">
        <f>IFERROR(IF(F493="NA","NÃO AVALIADO",IF(AND(G495="NA",G503="NA")=TRUE,"NÃO AVALIADO",IF(AND(G495="",G503="")=TRUE,"",IF(AVERAGE(G495,G503)-INT(AVERAGE(G495,G503))&lt;=0.5,INT(AVERAGE(G495,G503)),INT(AVERAGE(G495,G503))+1)))),"")</f>
        <v>3</v>
      </c>
      <c r="H493" s="564"/>
      <c r="I493" s="565"/>
      <c r="J493" s="219"/>
      <c r="K493" s="65"/>
      <c r="L493" s="482">
        <f>IFERROR(IF(J493="NA","NÃO AVALIADO",IF(AND(L495="NA",L503="NA")=TRUE,"NÃO AVALIADO",IF(AND(L495="",L503="")=TRUE,"",IF(AVERAGE(L495,L503)-INT(AVERAGE(L495,L503))&lt;=0.5,INT(AVERAGE(L495,L503)),INT(AVERAGE(L495,L503))+1)))),"")</f>
        <v>3</v>
      </c>
      <c r="M493" s="282"/>
      <c r="N493" s="62"/>
      <c r="O493" s="482">
        <f>IFERROR(IF(M493="NA","NÃO AVALIADO",IF(AND(O495="NA",O503="NA")=TRUE,"NÃO AVALIADO",IF(AND(O495="",O503="")=TRUE,"",IF(AVERAGE(O495,O503)-INT(AVERAGE(O495,O503))&lt;=0.5,INT(AVERAGE(O495,O503)),INT(AVERAGE(O495,O503))+1)))),"")</f>
        <v>3</v>
      </c>
      <c r="P493" s="149"/>
      <c r="Q493" s="213" t="str">
        <f>IFERROR(IF(P493="NA","NÃO AVALIADO",IF(AND(Q495="NA",Q503="NA")=TRUE,"NÃO AVALIADO",IF(AND(Q495="",Q503="")=TRUE,"",IF(AVERAGE(Q495,Q503)-INT(AVERAGE(Q495,Q503))&lt;=0.5,INT(AVERAGE(Q495,Q503)),INT(AVERAGE(Q495,Q503))+1)))),"")</f>
        <v/>
      </c>
      <c r="R493" s="72"/>
      <c r="S493" s="151"/>
      <c r="T493" s="232">
        <f>IF(Q493="",IF(O493="",L493,O493),Q493)</f>
        <v>3</v>
      </c>
      <c r="U493" s="45"/>
      <c r="V493" s="45"/>
      <c r="W493" s="45"/>
    </row>
    <row r="494" spans="1:23" ht="21" x14ac:dyDescent="0.25">
      <c r="A494" s="303" t="s">
        <v>3</v>
      </c>
      <c r="B494" s="664" t="s">
        <v>564</v>
      </c>
      <c r="C494" s="651"/>
      <c r="D494" s="652"/>
      <c r="E494" s="537"/>
      <c r="F494" s="64"/>
      <c r="G494" s="41"/>
      <c r="H494" s="539"/>
      <c r="I494" s="544"/>
      <c r="J494" s="220"/>
      <c r="K494" s="53"/>
      <c r="L494" s="368"/>
      <c r="M494" s="225"/>
      <c r="N494" s="157"/>
      <c r="O494" s="368"/>
      <c r="P494" s="263"/>
      <c r="Q494" s="41"/>
      <c r="R494" s="157"/>
      <c r="S494" s="158"/>
      <c r="T494" s="233"/>
      <c r="U494" s="12"/>
      <c r="V494" s="12"/>
      <c r="W494" s="12"/>
    </row>
    <row r="495" spans="1:23" ht="21" x14ac:dyDescent="0.25">
      <c r="A495" s="304" t="s">
        <v>398</v>
      </c>
      <c r="B495" s="663" t="s">
        <v>990</v>
      </c>
      <c r="C495" s="651"/>
      <c r="D495" s="652"/>
      <c r="E495" s="559"/>
      <c r="F495" s="55"/>
      <c r="G495" s="40">
        <f>IF(OR(F495="NA",COUNTIF(F497:F502,"NA")&gt;2)=TRUE,"NA",IF(AND(F497="",F498="",F499="",F500="",F501="",F502="")=TRUE,"",IF(COUNTIF(F497:F502,"sim")+COUNTIF(F497:F502,"NA")=6,4,IF(COUNTIF(F497:F502,"sim")+COUNTIF(F497:F502,"NA")&gt;=4,3,IF(COUNTIF(F497:F502,"sim")+COUNTIF(F497:F502,"NA")&gt;=3,2,IF(COUNTIF(F497:F502,"sim")+COUNTIF(F497:F502,"NA")&gt;=2,1,0))))))</f>
        <v>3</v>
      </c>
      <c r="H495" s="572"/>
      <c r="I495" s="569"/>
      <c r="J495" s="360"/>
      <c r="K495" s="278"/>
      <c r="L495" s="481">
        <f>IF(OR(J495="NA",COUNTIF(J497:J502,"NA")&gt;2)=TRUE,"NA",IF(AND(J497="",J498="",J499="",J500="",J501="",J502="")=TRUE,"",IF(COUNTIF(J497:J502,"sim")+COUNTIF(J497:J502,"NA")=6,4,IF(COUNTIF(J497:J502,"sim")+COUNTIF(J497:J502,"NA")&gt;=4,3,IF(COUNTIF(J497:J502,"sim")+COUNTIF(J497:J502,"NA")&gt;=3,2,IF(COUNTIF(J497:J502,"sim")+COUNTIF(J497:J502,"NA")&gt;=2,1,0))))))</f>
        <v>3</v>
      </c>
      <c r="M495" s="221"/>
      <c r="N495" s="165"/>
      <c r="O495" s="481">
        <f>IF(OR(M495="NA",COUNTIF(M497:M502,"NA")&gt;2)=TRUE,"NA",IF(AND(M497="",M498="",M499="",M500="",M501="",M502="")=TRUE,"",IF(COUNTIF(M497:M502,"sim")+COUNTIF(M497:M502,"NA")=6,4,IF(COUNTIF(M497:M502,"sim")+COUNTIF(M497:M502,"NA")&gt;=4,3,IF(COUNTIF(M497:M502,"sim")+COUNTIF(M497:M502,"NA")&gt;=3,2,IF(COUNTIF(M497:M502,"sim")+COUNTIF(M497:M502,"NA")&gt;=2,1,0))))))</f>
        <v>3</v>
      </c>
      <c r="P495" s="259"/>
      <c r="Q495" s="40" t="str">
        <f>IF(OR(P495="NA",COUNTIF(P497:P502,"NA")&gt;2)=TRUE,"NA",IF(AND(P497="",P498="",P499="",P500="",P501="",P502="")=TRUE,"",IF(COUNTIF(P497:P502,"sim")+COUNTIF(P497:P502,"NA")=6,4,IF(COUNTIF(P497:P502,"sim")+COUNTIF(P497:P502,"NA")&gt;=4,3,IF(COUNTIF(P497:P502,"sim")+COUNTIF(P497:P502,"NA")&gt;=3,2,IF(COUNTIF(P497:P502,"sim")+COUNTIF(P497:P502,"NA")&gt;=2,1,0))))))</f>
        <v/>
      </c>
      <c r="R495" s="165"/>
      <c r="S495" s="166"/>
      <c r="T495" s="39">
        <f>IF(Q495="",IF(O495="",L495,O495),Q495)</f>
        <v>3</v>
      </c>
      <c r="U495" s="12"/>
      <c r="V495" s="12"/>
      <c r="W495" s="12"/>
    </row>
    <row r="496" spans="1:23" ht="18.75" x14ac:dyDescent="0.25">
      <c r="A496" s="314"/>
      <c r="B496" s="10" t="s">
        <v>966</v>
      </c>
      <c r="C496" s="13"/>
      <c r="D496" s="644" t="s">
        <v>574</v>
      </c>
      <c r="E496" s="557"/>
      <c r="F496" s="76"/>
      <c r="G496" s="46"/>
      <c r="H496" s="550"/>
      <c r="I496" s="544"/>
      <c r="J496" s="224"/>
      <c r="K496" s="56"/>
      <c r="L496" s="369"/>
      <c r="M496" s="226"/>
      <c r="N496" s="157"/>
      <c r="O496" s="369"/>
      <c r="P496" s="264"/>
      <c r="Q496" s="46"/>
      <c r="R496" s="159"/>
      <c r="S496" s="160"/>
      <c r="T496" s="238"/>
      <c r="U496" s="12"/>
      <c r="V496" s="12"/>
      <c r="W496" s="12"/>
    </row>
    <row r="497" spans="1:23" ht="47.25" x14ac:dyDescent="0.25">
      <c r="A497" s="305" t="s">
        <v>399</v>
      </c>
      <c r="B497" s="8" t="s">
        <v>991</v>
      </c>
      <c r="C497" s="13" t="s">
        <v>752</v>
      </c>
      <c r="D497" s="661"/>
      <c r="E497" s="537" t="s">
        <v>1987</v>
      </c>
      <c r="F497" s="538" t="s">
        <v>1470</v>
      </c>
      <c r="G497" s="41"/>
      <c r="H497" s="517" t="s">
        <v>2273</v>
      </c>
      <c r="I497" s="544"/>
      <c r="J497" s="621" t="s">
        <v>1470</v>
      </c>
      <c r="K497" s="53"/>
      <c r="L497" s="368"/>
      <c r="M497" s="220" t="s">
        <v>1469</v>
      </c>
      <c r="N497" s="157" t="s">
        <v>2296</v>
      </c>
      <c r="O497" s="368"/>
      <c r="P497" s="258"/>
      <c r="Q497" s="41"/>
      <c r="R497" s="157"/>
      <c r="S497" s="158"/>
      <c r="T497" s="233"/>
      <c r="U497" s="12"/>
      <c r="V497" s="12"/>
      <c r="W497" s="12"/>
    </row>
    <row r="498" spans="1:23" ht="47.25" x14ac:dyDescent="0.25">
      <c r="A498" s="305" t="s">
        <v>400</v>
      </c>
      <c r="B498" s="8" t="s">
        <v>992</v>
      </c>
      <c r="C498" s="13" t="s">
        <v>752</v>
      </c>
      <c r="D498" s="661"/>
      <c r="E498" s="537" t="s">
        <v>1987</v>
      </c>
      <c r="F498" s="538" t="s">
        <v>1469</v>
      </c>
      <c r="G498" s="41"/>
      <c r="H498" s="516" t="s">
        <v>2062</v>
      </c>
      <c r="I498" s="544"/>
      <c r="J498" s="621" t="s">
        <v>1469</v>
      </c>
      <c r="K498" s="53"/>
      <c r="L498" s="368"/>
      <c r="M498" s="220" t="s">
        <v>1469</v>
      </c>
      <c r="N498" s="157"/>
      <c r="O498" s="368"/>
      <c r="P498" s="258"/>
      <c r="Q498" s="41"/>
      <c r="R498" s="157"/>
      <c r="S498" s="158"/>
      <c r="T498" s="233"/>
      <c r="U498" s="12"/>
      <c r="V498" s="12"/>
      <c r="W498" s="12"/>
    </row>
    <row r="499" spans="1:23" ht="47.25" x14ac:dyDescent="0.25">
      <c r="A499" s="305" t="s">
        <v>401</v>
      </c>
      <c r="B499" s="8" t="s">
        <v>993</v>
      </c>
      <c r="C499" s="13" t="s">
        <v>752</v>
      </c>
      <c r="D499" s="661"/>
      <c r="E499" s="537" t="s">
        <v>1987</v>
      </c>
      <c r="F499" s="538" t="s">
        <v>1469</v>
      </c>
      <c r="G499" s="41"/>
      <c r="H499" s="539" t="s">
        <v>2062</v>
      </c>
      <c r="I499" s="544"/>
      <c r="J499" s="621" t="s">
        <v>1469</v>
      </c>
      <c r="K499" s="53"/>
      <c r="L499" s="368"/>
      <c r="M499" s="220" t="s">
        <v>1469</v>
      </c>
      <c r="N499" s="157"/>
      <c r="O499" s="368"/>
      <c r="P499" s="258"/>
      <c r="Q499" s="41"/>
      <c r="R499" s="157"/>
      <c r="S499" s="158"/>
      <c r="T499" s="233"/>
      <c r="U499" s="12"/>
      <c r="V499" s="12"/>
      <c r="W499" s="12"/>
    </row>
    <row r="500" spans="1:23" ht="47.25" x14ac:dyDescent="0.25">
      <c r="A500" s="305" t="s">
        <v>402</v>
      </c>
      <c r="B500" s="8" t="s">
        <v>994</v>
      </c>
      <c r="C500" s="13" t="s">
        <v>752</v>
      </c>
      <c r="D500" s="661"/>
      <c r="E500" s="537" t="s">
        <v>1987</v>
      </c>
      <c r="F500" s="538" t="s">
        <v>1469</v>
      </c>
      <c r="G500" s="41"/>
      <c r="H500" s="539" t="s">
        <v>2063</v>
      </c>
      <c r="I500" s="544"/>
      <c r="J500" s="621" t="s">
        <v>1469</v>
      </c>
      <c r="K500" s="53"/>
      <c r="L500" s="368"/>
      <c r="M500" s="220" t="s">
        <v>1469</v>
      </c>
      <c r="N500" s="157"/>
      <c r="O500" s="368"/>
      <c r="P500" s="258"/>
      <c r="Q500" s="41"/>
      <c r="R500" s="157"/>
      <c r="S500" s="158"/>
      <c r="T500" s="233"/>
      <c r="U500" s="12"/>
      <c r="V500" s="12"/>
      <c r="W500" s="12"/>
    </row>
    <row r="501" spans="1:23" ht="47.25" x14ac:dyDescent="0.25">
      <c r="A501" s="305" t="s">
        <v>403</v>
      </c>
      <c r="B501" s="8" t="s">
        <v>995</v>
      </c>
      <c r="C501" s="13" t="s">
        <v>752</v>
      </c>
      <c r="D501" s="661"/>
      <c r="E501" s="537" t="s">
        <v>1987</v>
      </c>
      <c r="F501" s="538" t="s">
        <v>1470</v>
      </c>
      <c r="G501" s="41"/>
      <c r="H501" s="539"/>
      <c r="I501" s="544"/>
      <c r="J501" s="621" t="s">
        <v>1470</v>
      </c>
      <c r="K501" s="53"/>
      <c r="L501" s="368"/>
      <c r="M501" s="220" t="s">
        <v>1470</v>
      </c>
      <c r="N501" s="157"/>
      <c r="O501" s="368"/>
      <c r="P501" s="258"/>
      <c r="Q501" s="41"/>
      <c r="R501" s="157"/>
      <c r="S501" s="158"/>
      <c r="T501" s="233"/>
      <c r="U501" s="12"/>
      <c r="V501" s="12"/>
      <c r="W501" s="12"/>
    </row>
    <row r="502" spans="1:23" ht="47.25" x14ac:dyDescent="0.25">
      <c r="A502" s="307" t="s">
        <v>404</v>
      </c>
      <c r="B502" s="8" t="s">
        <v>996</v>
      </c>
      <c r="C502" s="13" t="s">
        <v>752</v>
      </c>
      <c r="D502" s="662"/>
      <c r="E502" s="537" t="s">
        <v>1987</v>
      </c>
      <c r="F502" s="538" t="s">
        <v>1469</v>
      </c>
      <c r="G502" s="46"/>
      <c r="H502" s="539" t="s">
        <v>2064</v>
      </c>
      <c r="I502" s="544"/>
      <c r="J502" s="621" t="s">
        <v>1469</v>
      </c>
      <c r="K502" s="56"/>
      <c r="L502" s="369"/>
      <c r="M502" s="220" t="s">
        <v>1469</v>
      </c>
      <c r="N502" s="157"/>
      <c r="O502" s="369"/>
      <c r="P502" s="258"/>
      <c r="Q502" s="46"/>
      <c r="R502" s="159"/>
      <c r="S502" s="160"/>
      <c r="T502" s="235"/>
      <c r="U502" s="12"/>
      <c r="V502" s="12"/>
      <c r="W502" s="12"/>
    </row>
    <row r="503" spans="1:23" ht="21" x14ac:dyDescent="0.25">
      <c r="A503" s="308" t="s">
        <v>405</v>
      </c>
      <c r="B503" s="663" t="s">
        <v>997</v>
      </c>
      <c r="C503" s="651"/>
      <c r="D503" s="652"/>
      <c r="E503" s="556"/>
      <c r="F503" s="55"/>
      <c r="G503" s="40">
        <f>IF(OR(F503="NA",COUNTIF(F505:F508,"NA")&gt;2)=TRUE,"NA",IF(AND(F505="",F506="",F507="",F508="")=TRUE,"",IF(COUNTIF(F505:F508,"sim")+COUNTIF(F505:F508,"NA")=4,4,IF(COUNTIF(F505:F508,"sim")+COUNTIF(F505:F508,"NA")&gt;=3,3,IF(COUNTIF(F505:F508,"sim")+COUNTIF(F505:F508,"NA")&gt;=2,2,IF(COUNTIF(F505:F508,"sim")+COUNTIF(F505:F508,"NA")&gt;=1,1,0))))))</f>
        <v>3</v>
      </c>
      <c r="H503" s="568"/>
      <c r="I503" s="569"/>
      <c r="J503" s="360"/>
      <c r="K503" s="275"/>
      <c r="L503" s="481">
        <f>IF(OR(J503="NA",COUNTIF(J505:J508,"NA")&gt;2)=TRUE,"NA",IF(AND(J505="",J506="",J507="",J508="")=TRUE,"",IF(COUNTIF(J505:J508,"sim")+COUNTIF(J505:J508,"NA")=4,4,IF(COUNTIF(J505:J508,"sim")+COUNTIF(J505:J508,"NA")&gt;=3,3,IF(COUNTIF(J505:J508,"sim")+COUNTIF(J505:J508,"NA")&gt;=2,2,IF(COUNTIF(J505:J508,"sim")+COUNTIF(J505:J508,"NA")&gt;=1,1,0))))))</f>
        <v>3</v>
      </c>
      <c r="M503" s="221"/>
      <c r="N503" s="165"/>
      <c r="O503" s="481">
        <f>IF(OR(M503="NA",COUNTIF(M505:M508,"NA")&gt;2)=TRUE,"NA",IF(AND(M505="",M506="",M507="",M508="")=TRUE,"",IF(COUNTIF(M505:M508,"sim")+COUNTIF(M505:M508,"NA")=4,4,IF(COUNTIF(M505:M508,"sim")+COUNTIF(M505:M508,"NA")&gt;=3,3,IF(COUNTIF(M505:M508,"sim")+COUNTIF(M505:M508,"NA")&gt;=2,2,IF(COUNTIF(M505:M508,"sim")+COUNTIF(M505:M508,"NA")&gt;=1,1,0))))))</f>
        <v>3</v>
      </c>
      <c r="P503" s="259"/>
      <c r="Q503" s="40" t="str">
        <f>IF(OR(P503="NA",COUNTIF(P505:P508,"NA")&gt;2)=TRUE,"NA",IF(AND(P505="",P506="",P507="",P508="")=TRUE,"",IF(COUNTIF(P505:P508,"sim")+COUNTIF(P505:P508,"NA")=4,4,IF(COUNTIF(P505:P508,"sim")+COUNTIF(P505:P508,"NA")&gt;=3,3,IF(COUNTIF(P505:P508,"sim")+COUNTIF(P505:P508,"NA")&gt;=2,2,IF(COUNTIF(P505:P508,"sim")+COUNTIF(P505:P508,"NA")&gt;=1,1,0))))))</f>
        <v/>
      </c>
      <c r="R503" s="161"/>
      <c r="S503" s="162"/>
      <c r="T503" s="39">
        <f>IF(Q503="",IF(O503="",L503,O503),Q503)</f>
        <v>3</v>
      </c>
      <c r="U503" s="12"/>
      <c r="V503" s="12"/>
      <c r="W503" s="12"/>
    </row>
    <row r="504" spans="1:23" ht="18.75" x14ac:dyDescent="0.25">
      <c r="A504" s="314"/>
      <c r="B504" s="10" t="s">
        <v>591</v>
      </c>
      <c r="C504" s="13"/>
      <c r="D504" s="644" t="s">
        <v>567</v>
      </c>
      <c r="E504" s="557"/>
      <c r="F504" s="76"/>
      <c r="G504" s="46"/>
      <c r="H504" s="550"/>
      <c r="I504" s="544"/>
      <c r="J504" s="224"/>
      <c r="K504" s="56"/>
      <c r="L504" s="369"/>
      <c r="M504" s="226"/>
      <c r="N504" s="157"/>
      <c r="O504" s="369"/>
      <c r="P504" s="264"/>
      <c r="Q504" s="46"/>
      <c r="R504" s="159"/>
      <c r="S504" s="160"/>
      <c r="T504" s="238"/>
      <c r="U504" s="12"/>
      <c r="V504" s="12"/>
      <c r="W504" s="12"/>
    </row>
    <row r="505" spans="1:23" ht="47.25" x14ac:dyDescent="0.25">
      <c r="A505" s="307" t="s">
        <v>406</v>
      </c>
      <c r="B505" s="8" t="s">
        <v>998</v>
      </c>
      <c r="C505" s="13" t="s">
        <v>752</v>
      </c>
      <c r="D505" s="661"/>
      <c r="E505" s="537" t="s">
        <v>1987</v>
      </c>
      <c r="F505" s="538" t="s">
        <v>1469</v>
      </c>
      <c r="G505" s="46"/>
      <c r="H505" s="539" t="s">
        <v>2065</v>
      </c>
      <c r="I505" s="544"/>
      <c r="J505" s="621" t="s">
        <v>1469</v>
      </c>
      <c r="K505" s="56"/>
      <c r="L505" s="369"/>
      <c r="M505" s="220" t="s">
        <v>1469</v>
      </c>
      <c r="N505" s="157"/>
      <c r="O505" s="369"/>
      <c r="P505" s="258"/>
      <c r="Q505" s="46"/>
      <c r="R505" s="159"/>
      <c r="S505" s="160"/>
      <c r="T505" s="235"/>
      <c r="U505" s="12"/>
      <c r="V505" s="12"/>
      <c r="W505" s="12"/>
    </row>
    <row r="506" spans="1:23" ht="47.25" x14ac:dyDescent="0.25">
      <c r="A506" s="307" t="s">
        <v>407</v>
      </c>
      <c r="B506" s="8" t="s">
        <v>999</v>
      </c>
      <c r="C506" s="13" t="s">
        <v>1312</v>
      </c>
      <c r="D506" s="661"/>
      <c r="E506" s="537" t="s">
        <v>1987</v>
      </c>
      <c r="F506" s="538" t="s">
        <v>1469</v>
      </c>
      <c r="G506" s="46"/>
      <c r="H506" s="539" t="s">
        <v>2066</v>
      </c>
      <c r="I506" s="544"/>
      <c r="J506" s="621" t="s">
        <v>1469</v>
      </c>
      <c r="K506" s="56"/>
      <c r="L506" s="369"/>
      <c r="M506" s="220" t="s">
        <v>1469</v>
      </c>
      <c r="N506" s="157"/>
      <c r="O506" s="369"/>
      <c r="P506" s="258"/>
      <c r="Q506" s="46"/>
      <c r="R506" s="159"/>
      <c r="S506" s="160"/>
      <c r="T506" s="235"/>
      <c r="U506" s="12"/>
      <c r="V506" s="12"/>
      <c r="W506" s="12"/>
    </row>
    <row r="507" spans="1:23" ht="47.25" x14ac:dyDescent="0.25">
      <c r="A507" s="307" t="s">
        <v>408</v>
      </c>
      <c r="B507" s="8" t="s">
        <v>1000</v>
      </c>
      <c r="C507" s="13" t="s">
        <v>1312</v>
      </c>
      <c r="D507" s="661"/>
      <c r="E507" s="537" t="s">
        <v>1987</v>
      </c>
      <c r="F507" s="538" t="s">
        <v>1469</v>
      </c>
      <c r="G507" s="46"/>
      <c r="H507" s="539" t="s">
        <v>2067</v>
      </c>
      <c r="I507" s="544"/>
      <c r="J507" s="621" t="s">
        <v>1469</v>
      </c>
      <c r="K507" s="56"/>
      <c r="L507" s="369"/>
      <c r="M507" s="220" t="s">
        <v>1469</v>
      </c>
      <c r="N507" s="157"/>
      <c r="O507" s="369"/>
      <c r="P507" s="258"/>
      <c r="Q507" s="46"/>
      <c r="R507" s="159"/>
      <c r="S507" s="160"/>
      <c r="T507" s="235"/>
      <c r="U507" s="12"/>
      <c r="V507" s="12"/>
      <c r="W507" s="12"/>
    </row>
    <row r="508" spans="1:23" ht="47.25" x14ac:dyDescent="0.25">
      <c r="A508" s="307" t="s">
        <v>409</v>
      </c>
      <c r="B508" s="8" t="s">
        <v>1001</v>
      </c>
      <c r="C508" s="13" t="s">
        <v>752</v>
      </c>
      <c r="D508" s="662"/>
      <c r="E508" s="537" t="s">
        <v>1987</v>
      </c>
      <c r="F508" s="538" t="s">
        <v>1470</v>
      </c>
      <c r="G508" s="46"/>
      <c r="H508" s="539"/>
      <c r="I508" s="544"/>
      <c r="J508" s="621" t="s">
        <v>1470</v>
      </c>
      <c r="K508" s="56"/>
      <c r="L508" s="369"/>
      <c r="M508" s="220" t="s">
        <v>1470</v>
      </c>
      <c r="N508" s="157"/>
      <c r="O508" s="369"/>
      <c r="P508" s="258"/>
      <c r="Q508" s="46"/>
      <c r="R508" s="159"/>
      <c r="S508" s="160"/>
      <c r="T508" s="235"/>
      <c r="U508" s="12"/>
      <c r="V508" s="12"/>
      <c r="W508" s="12"/>
    </row>
    <row r="509" spans="1:23" s="44" customFormat="1" ht="21" x14ac:dyDescent="0.35">
      <c r="A509" s="302" t="s">
        <v>410</v>
      </c>
      <c r="B509" s="658" t="s">
        <v>1002</v>
      </c>
      <c r="C509" s="659"/>
      <c r="D509" s="660"/>
      <c r="E509" s="555"/>
      <c r="F509" s="72"/>
      <c r="G509" s="43">
        <f>IFERROR(IF(F509="NA","NÃO AVALIADO",IF(OR(AND(G510="NA",G519="NA")=TRUE,AND(G510="NA",G525="NA")=TRUE,AND(G519="NA",G525="NA")=TRUE)=TRUE,"NÃO AVALIADO",IF(AND(G510="",G519="",G525="")=TRUE,"",IF(AVERAGE(G510,G519,G525)-INT(AVERAGE(G510,G519,G525))&lt;=0.5,INT(AVERAGE(G510,G519,G525)),INT(AVERAGE(G510,G519,G525))+1)))),"")</f>
        <v>3</v>
      </c>
      <c r="H509" s="564"/>
      <c r="I509" s="565"/>
      <c r="J509" s="219"/>
      <c r="K509" s="65"/>
      <c r="L509" s="482">
        <f>IFERROR(IF(J509="NA","NÃO AVALIADO",IF(OR(AND(L510="NA",L519="NA")=TRUE,AND(L510="NA",L525="NA")=TRUE,AND(L519="NA",L525="NA")=TRUE)=TRUE,"NÃO AVALIADO",IF(AND(L510="",L519="",L525="")=TRUE,"",IF(AVERAGE(L510,L519,L525)-INT(AVERAGE(L510,L519,L525))&lt;=0.5,INT(AVERAGE(L510,L519,L525)),INT(AVERAGE(L510,L519,L525))+1)))),"")</f>
        <v>3</v>
      </c>
      <c r="M509" s="282"/>
      <c r="N509" s="62"/>
      <c r="O509" s="482">
        <f>IFERROR(IF(M509="NA","NÃO AVALIADO",IF(OR(AND(O510="NA",O519="NA")=TRUE,AND(O510="NA",O525="NA")=TRUE,AND(O519="NA",O525="NA")=TRUE)=TRUE,"NÃO AVALIADO",IF(AND(O510="",O519="",O525="")=TRUE,"",IF(AVERAGE(O510,O519,O525)-INT(AVERAGE(O510,O519,O525))&lt;=0.5,INT(AVERAGE(O510,O519,O525)),INT(AVERAGE(O510,O519,O525))+1)))),"")</f>
        <v>3</v>
      </c>
      <c r="P509" s="149"/>
      <c r="Q509" s="43" t="str">
        <f>IFERROR(IF(P509="NA","NÃO AVALIADO",IF(OR(AND(Q510="NA",Q519="NA")=TRUE,AND(Q510="NA",Q525="NA")=TRUE,AND(Q519="NA",Q525="NA")=TRUE)=TRUE,"NÃO AVALIADO",IF(AND(Q510="",Q519="",Q525="")=TRUE,"",IF(AVERAGE(Q510,Q519,Q525)-INT(AVERAGE(Q510,Q519,Q525))&lt;=0.5,INT(AVERAGE(Q510,Q519,Q525)),INT(AVERAGE(Q510,Q519,Q525))+1)))),"")</f>
        <v/>
      </c>
      <c r="R509" s="72"/>
      <c r="S509" s="151"/>
      <c r="T509" s="232">
        <f>IF(Q509="",IF(O509="",L509,O509),Q509)</f>
        <v>3</v>
      </c>
      <c r="U509" s="45"/>
      <c r="V509" s="45"/>
      <c r="W509" s="45"/>
    </row>
    <row r="510" spans="1:23" ht="21" x14ac:dyDescent="0.25">
      <c r="A510" s="308" t="s">
        <v>411</v>
      </c>
      <c r="B510" s="650" t="s">
        <v>1003</v>
      </c>
      <c r="C510" s="651"/>
      <c r="D510" s="652"/>
      <c r="E510" s="556"/>
      <c r="F510" s="55"/>
      <c r="G510" s="40">
        <f>IF(OR(F510="NA",COUNTIF(F512:F518,"NA")&gt;2)=TRUE,"NA",IF(AND(F512="",F513="",F514="",F515="",F516="",F517="",F518="")=TRUE,"",IF(COUNTIF(F512:F518,"sim")+COUNTIF(F512:F518,"NA")=7,4,IF(COUNTIF(F512:F518,"sim")+COUNTIF(F512:F518,"NA")&gt;=5,3,IF(COUNTIF(F512:F518,"sim")+COUNTIF(F512:F518,"NA")&gt;=3,2,IF(COUNTIF(F512:F518,"sim")+COUNTIF(F512:F518,"NA")&gt;=2,1,0))))))</f>
        <v>4</v>
      </c>
      <c r="H510" s="568"/>
      <c r="I510" s="569"/>
      <c r="J510" s="360"/>
      <c r="K510" s="276"/>
      <c r="L510" s="481">
        <f>IF(OR(J510="NA",COUNTIF(J512:J518,"NA")&gt;2)=TRUE,"NA",IF(AND(J512="",J513="",J514="",J515="",J516="",J517="",J518="")=TRUE,"",IF(COUNTIF(J512:J518,"sim")+COUNTIF(J512:J518,"NA")=7,4,IF(COUNTIF(J512:J518,"sim")+COUNTIF(J512:J518,"NA")&gt;=5,3,IF(COUNTIF(J512:J518,"sim")+COUNTIF(J512:J518,"NA")&gt;=3,2,IF(COUNTIF(J512:J518,"sim")+COUNTIF(J512:J518,"NA")&gt;=2,1,0))))))</f>
        <v>4</v>
      </c>
      <c r="M510" s="221"/>
      <c r="N510" s="165"/>
      <c r="O510" s="481">
        <f>IF(OR(M510="NA",COUNTIF(M512:M518,"NA")&gt;2)=TRUE,"NA",IF(AND(M512="",M513="",M514="",M515="",M516="",M517="",M518="")=TRUE,"",IF(COUNTIF(M512:M518,"sim")+COUNTIF(M512:M518,"NA")=7,4,IF(COUNTIF(M512:M518,"sim")+COUNTIF(M512:M518,"NA")&gt;=5,3,IF(COUNTIF(M512:M518,"sim")+COUNTIF(M512:M518,"NA")&gt;=3,2,IF(COUNTIF(M512:M518,"sim")+COUNTIF(M512:M518,"NA")&gt;=2,1,0))))))</f>
        <v>4</v>
      </c>
      <c r="P510" s="259"/>
      <c r="Q510" s="40" t="str">
        <f>IF(OR(P510="NA",COUNTIF(P512:P518,"NA")&gt;2)=TRUE,"NA",IF(AND(P512="",P513="",P514="",P515="",P516="",P517="",P518="")=TRUE,"",IF(COUNTIF(P512:P518,"sim")+COUNTIF(P512:P518,"NA")=7,4,IF(COUNTIF(P512:P518,"sim")+COUNTIF(P512:P518,"NA")&gt;=5,3,IF(COUNTIF(P512:P518,"sim")+COUNTIF(P512:P518,"NA")&gt;=3,2,IF(COUNTIF(P512:P518,"sim")+COUNTIF(P512:P518,"NA")&gt;=2,1,0))))))</f>
        <v/>
      </c>
      <c r="R510" s="161"/>
      <c r="S510" s="162"/>
      <c r="T510" s="39">
        <f>IF(Q510="",IF(O510="",L510,O510),Q510)</f>
        <v>4</v>
      </c>
      <c r="U510" s="12"/>
      <c r="V510" s="12"/>
      <c r="W510" s="12"/>
    </row>
    <row r="511" spans="1:23" ht="18.75" x14ac:dyDescent="0.25">
      <c r="A511" s="314"/>
      <c r="B511" s="10" t="s">
        <v>1004</v>
      </c>
      <c r="C511" s="13"/>
      <c r="D511" s="644" t="s">
        <v>1369</v>
      </c>
      <c r="E511" s="557"/>
      <c r="F511" s="76"/>
      <c r="G511" s="46"/>
      <c r="H511" s="550"/>
      <c r="I511" s="544"/>
      <c r="J511" s="224"/>
      <c r="K511" s="56"/>
      <c r="L511" s="369"/>
      <c r="M511" s="226"/>
      <c r="N511" s="157"/>
      <c r="O511" s="369"/>
      <c r="P511" s="264"/>
      <c r="Q511" s="46"/>
      <c r="R511" s="159"/>
      <c r="S511" s="160"/>
      <c r="T511" s="238"/>
      <c r="U511" s="12"/>
      <c r="V511" s="12"/>
      <c r="W511" s="12"/>
    </row>
    <row r="512" spans="1:23" ht="63" x14ac:dyDescent="0.25">
      <c r="A512" s="307" t="s">
        <v>412</v>
      </c>
      <c r="B512" s="27" t="s">
        <v>1364</v>
      </c>
      <c r="C512" s="13" t="s">
        <v>752</v>
      </c>
      <c r="D512" s="645"/>
      <c r="E512" s="537" t="s">
        <v>1889</v>
      </c>
      <c r="F512" s="538" t="s">
        <v>1469</v>
      </c>
      <c r="G512" s="46"/>
      <c r="H512" s="539" t="s">
        <v>2068</v>
      </c>
      <c r="I512" s="493" t="s">
        <v>2069</v>
      </c>
      <c r="J512" s="621" t="s">
        <v>1469</v>
      </c>
      <c r="K512" s="56"/>
      <c r="L512" s="369"/>
      <c r="M512" s="220" t="s">
        <v>1469</v>
      </c>
      <c r="N512" s="157"/>
      <c r="O512" s="369"/>
      <c r="P512" s="258"/>
      <c r="Q512" s="46"/>
      <c r="R512" s="159"/>
      <c r="S512" s="160"/>
      <c r="T512" s="235"/>
      <c r="U512" s="12"/>
      <c r="V512" s="12"/>
      <c r="W512" s="12"/>
    </row>
    <row r="513" spans="1:23" ht="60" x14ac:dyDescent="0.25">
      <c r="A513" s="307" t="s">
        <v>1366</v>
      </c>
      <c r="B513" s="8" t="s">
        <v>1365</v>
      </c>
      <c r="C513" s="13" t="s">
        <v>752</v>
      </c>
      <c r="D513" s="645"/>
      <c r="E513" s="537" t="s">
        <v>1889</v>
      </c>
      <c r="F513" s="538" t="s">
        <v>1469</v>
      </c>
      <c r="G513" s="46"/>
      <c r="H513" s="539" t="s">
        <v>2068</v>
      </c>
      <c r="I513" s="493" t="s">
        <v>2070</v>
      </c>
      <c r="J513" s="621" t="s">
        <v>1469</v>
      </c>
      <c r="K513" s="56"/>
      <c r="L513" s="369"/>
      <c r="M513" s="220" t="s">
        <v>1469</v>
      </c>
      <c r="N513" s="157"/>
      <c r="O513" s="369"/>
      <c r="P513" s="258"/>
      <c r="Q513" s="46"/>
      <c r="R513" s="159"/>
      <c r="S513" s="160"/>
      <c r="T513" s="235"/>
      <c r="U513" s="12"/>
      <c r="V513" s="12"/>
      <c r="W513" s="12"/>
    </row>
    <row r="514" spans="1:23" ht="63" x14ac:dyDescent="0.25">
      <c r="A514" s="307" t="s">
        <v>413</v>
      </c>
      <c r="B514" s="8" t="s">
        <v>1005</v>
      </c>
      <c r="C514" s="13" t="s">
        <v>752</v>
      </c>
      <c r="D514" s="645"/>
      <c r="E514" s="537" t="s">
        <v>1889</v>
      </c>
      <c r="F514" s="538" t="s">
        <v>1469</v>
      </c>
      <c r="G514" s="46"/>
      <c r="H514" s="539" t="s">
        <v>2068</v>
      </c>
      <c r="I514" s="493" t="s">
        <v>2071</v>
      </c>
      <c r="J514" s="621" t="s">
        <v>1469</v>
      </c>
      <c r="K514" s="56"/>
      <c r="L514" s="369"/>
      <c r="M514" s="220" t="s">
        <v>1469</v>
      </c>
      <c r="N514" s="603" t="s">
        <v>2308</v>
      </c>
      <c r="O514" s="369"/>
      <c r="P514" s="258"/>
      <c r="Q514" s="46"/>
      <c r="R514" s="159"/>
      <c r="S514" s="160"/>
      <c r="T514" s="235"/>
      <c r="U514" s="12"/>
      <c r="V514" s="12"/>
      <c r="W514" s="12"/>
    </row>
    <row r="515" spans="1:23" ht="60" x14ac:dyDescent="0.25">
      <c r="A515" s="307" t="s">
        <v>414</v>
      </c>
      <c r="B515" s="28" t="s">
        <v>1367</v>
      </c>
      <c r="C515" s="13" t="s">
        <v>752</v>
      </c>
      <c r="D515" s="645"/>
      <c r="E515" s="537" t="s">
        <v>1889</v>
      </c>
      <c r="F515" s="538" t="s">
        <v>1469</v>
      </c>
      <c r="G515" s="46"/>
      <c r="H515" s="539" t="s">
        <v>2068</v>
      </c>
      <c r="I515" s="493" t="s">
        <v>2072</v>
      </c>
      <c r="J515" s="621" t="s">
        <v>1469</v>
      </c>
      <c r="K515" s="56"/>
      <c r="L515" s="369"/>
      <c r="M515" s="220" t="s">
        <v>1469</v>
      </c>
      <c r="N515" s="157"/>
      <c r="O515" s="369"/>
      <c r="P515" s="258"/>
      <c r="Q515" s="46"/>
      <c r="R515" s="159"/>
      <c r="S515" s="160"/>
      <c r="T515" s="235"/>
      <c r="U515" s="12"/>
      <c r="V515" s="12"/>
      <c r="W515" s="12"/>
    </row>
    <row r="516" spans="1:23" ht="60" x14ac:dyDescent="0.25">
      <c r="A516" s="307" t="s">
        <v>415</v>
      </c>
      <c r="B516" s="8" t="s">
        <v>1006</v>
      </c>
      <c r="C516" s="13" t="s">
        <v>752</v>
      </c>
      <c r="D516" s="645"/>
      <c r="E516" s="537" t="s">
        <v>1889</v>
      </c>
      <c r="F516" s="538" t="s">
        <v>1469</v>
      </c>
      <c r="G516" s="46"/>
      <c r="H516" s="539" t="s">
        <v>2068</v>
      </c>
      <c r="I516" s="493" t="s">
        <v>2073</v>
      </c>
      <c r="J516" s="621" t="s">
        <v>1469</v>
      </c>
      <c r="K516" s="56"/>
      <c r="L516" s="369"/>
      <c r="M516" s="220" t="s">
        <v>1469</v>
      </c>
      <c r="N516" s="157"/>
      <c r="O516" s="369"/>
      <c r="P516" s="258"/>
      <c r="Q516" s="46"/>
      <c r="R516" s="159"/>
      <c r="S516" s="160"/>
      <c r="T516" s="235"/>
      <c r="U516" s="12"/>
      <c r="V516" s="12"/>
      <c r="W516" s="12"/>
    </row>
    <row r="517" spans="1:23" ht="78.75" x14ac:dyDescent="0.25">
      <c r="A517" s="307" t="s">
        <v>416</v>
      </c>
      <c r="B517" s="28" t="s">
        <v>1371</v>
      </c>
      <c r="C517" s="13" t="s">
        <v>752</v>
      </c>
      <c r="D517" s="645"/>
      <c r="E517" s="537" t="s">
        <v>1889</v>
      </c>
      <c r="F517" s="538" t="s">
        <v>1469</v>
      </c>
      <c r="G517" s="46"/>
      <c r="H517" s="539" t="s">
        <v>2068</v>
      </c>
      <c r="I517" s="493" t="s">
        <v>2074</v>
      </c>
      <c r="J517" s="621" t="s">
        <v>1469</v>
      </c>
      <c r="K517" s="56"/>
      <c r="L517" s="369"/>
      <c r="M517" s="220" t="s">
        <v>1469</v>
      </c>
      <c r="N517" s="157"/>
      <c r="O517" s="369"/>
      <c r="P517" s="258"/>
      <c r="Q517" s="46"/>
      <c r="R517" s="159"/>
      <c r="S517" s="160"/>
      <c r="T517" s="235"/>
      <c r="U517" s="12"/>
      <c r="V517" s="12"/>
      <c r="W517" s="12"/>
    </row>
    <row r="518" spans="1:23" ht="94.5" x14ac:dyDescent="0.25">
      <c r="A518" s="307" t="s">
        <v>1368</v>
      </c>
      <c r="B518" s="320" t="s">
        <v>1370</v>
      </c>
      <c r="C518" s="13" t="s">
        <v>752</v>
      </c>
      <c r="D518" s="646"/>
      <c r="E518" s="537" t="s">
        <v>1889</v>
      </c>
      <c r="F518" s="538" t="s">
        <v>1469</v>
      </c>
      <c r="G518" s="46"/>
      <c r="H518" s="539" t="s">
        <v>2068</v>
      </c>
      <c r="I518" s="493" t="s">
        <v>2075</v>
      </c>
      <c r="J518" s="621" t="s">
        <v>1469</v>
      </c>
      <c r="K518" s="56"/>
      <c r="L518" s="369"/>
      <c r="M518" s="220" t="s">
        <v>1469</v>
      </c>
      <c r="N518" s="157" t="s">
        <v>2309</v>
      </c>
      <c r="O518" s="369"/>
      <c r="P518" s="258"/>
      <c r="Q518" s="46"/>
      <c r="R518" s="159"/>
      <c r="S518" s="160"/>
      <c r="T518" s="235"/>
      <c r="U518" s="12"/>
      <c r="V518" s="12"/>
      <c r="W518" s="12"/>
    </row>
    <row r="519" spans="1:23" ht="21" x14ac:dyDescent="0.25">
      <c r="A519" s="308" t="s">
        <v>417</v>
      </c>
      <c r="B519" s="650" t="s">
        <v>1373</v>
      </c>
      <c r="C519" s="651"/>
      <c r="D519" s="652"/>
      <c r="E519" s="556"/>
      <c r="F519" s="55"/>
      <c r="G519" s="40">
        <f>IF(OR(F519="NA",COUNTIF(F520:F524,"NA")&gt;2)=TRUE,"NA",IF(AND(F520="",F522="",F523="",F524="")=TRUE,"",IF(COUNTIF(F520:F524,"sim")+COUNTIF(F520:F524,"NA")=4,4,IF(COUNTIF(F520:F524,"sim")+COUNTIF(F520:F524,"NA")&gt;=3,3,IF(COUNTIF(F520:F524,"sim")+COUNTIF(F520:F524,"NA")&gt;=2,2,IF(COUNTIF(F520:F524,"sim")+COUNTIF(F520:F524,"NA")&gt;=1,1,0))))))</f>
        <v>4</v>
      </c>
      <c r="H519" s="568"/>
      <c r="I519" s="569"/>
      <c r="J519" s="360"/>
      <c r="K519" s="276"/>
      <c r="L519" s="481">
        <f>IF(OR(J519="NA",COUNTIF(J520:J524,"NA")&gt;2)=TRUE,"NA",IF(AND(J520="",J522="",J523="",J524="")=TRUE,"",IF(COUNTIF(J520:J524,"sim")+COUNTIF(J520:J524,"NA")=4,4,IF(COUNTIF(J520:J524,"sim")+COUNTIF(J520:J524,"NA")&gt;=3,3,IF(COUNTIF(J520:J524,"sim")+COUNTIF(J520:J524,"NA")&gt;=2,2,IF(COUNTIF(J520:J524,"sim")+COUNTIF(J520:J524,"NA")&gt;=1,1,0))))))</f>
        <v>4</v>
      </c>
      <c r="M519" s="221"/>
      <c r="N519" s="165"/>
      <c r="O519" s="481">
        <f>IF(OR(M519="NA",COUNTIF(M520:M524,"NA")&gt;2)=TRUE,"NA",IF(AND(M520="",M522="",M523="",M524="")=TRUE,"",IF(COUNTIF(M520:M524,"sim")+COUNTIF(M520:M524,"NA")=4,4,IF(COUNTIF(M520:M524,"sim")+COUNTIF(M520:M524,"NA")&gt;=3,3,IF(COUNTIF(M520:M524,"sim")+COUNTIF(M520:M524,"NA")&gt;=2,2,IF(COUNTIF(M520:M524,"sim")+COUNTIF(M520:M524,"NA")&gt;=1,1,0))))))</f>
        <v>4</v>
      </c>
      <c r="P519" s="259"/>
      <c r="Q519" s="40" t="str">
        <f>IF(OR(P519="NA",COUNTIF(P520:P524,"NA")&gt;2)=TRUE,"NA",IF(AND(P520="",P522="",P523="",P524="")=TRUE,"",IF(COUNTIF(P520:P524,"sim")+COUNTIF(P520:P524,"NA")=4,4,IF(COUNTIF(P520:P524,"sim")+COUNTIF(P520:P524,"NA")&gt;=3,3,IF(COUNTIF(P520:P524,"sim")+COUNTIF(P520:P524,"NA")&gt;=2,2,IF(COUNTIF(P520:P524,"sim")+COUNTIF(P520:P524,"NA")&gt;=1,1,0))))))</f>
        <v/>
      </c>
      <c r="R519" s="161"/>
      <c r="S519" s="162"/>
      <c r="T519" s="39">
        <f>IF(Q519="",IF(O519="",L519,O519),Q519)</f>
        <v>4</v>
      </c>
      <c r="U519" s="12"/>
      <c r="V519" s="12"/>
      <c r="W519" s="12"/>
    </row>
    <row r="520" spans="1:23" ht="60" x14ac:dyDescent="0.25">
      <c r="A520" s="307" t="s">
        <v>418</v>
      </c>
      <c r="B520" s="8" t="s">
        <v>1007</v>
      </c>
      <c r="C520" s="27" t="s">
        <v>1372</v>
      </c>
      <c r="D520" s="644" t="s">
        <v>567</v>
      </c>
      <c r="E520" s="537" t="s">
        <v>1889</v>
      </c>
      <c r="F520" s="54" t="s">
        <v>1469</v>
      </c>
      <c r="G520" s="46"/>
      <c r="H520" s="539" t="s">
        <v>2076</v>
      </c>
      <c r="I520" s="493" t="s">
        <v>2077</v>
      </c>
      <c r="J520" s="220" t="s">
        <v>1469</v>
      </c>
      <c r="K520" s="56"/>
      <c r="L520" s="369"/>
      <c r="M520" s="220" t="s">
        <v>1469</v>
      </c>
      <c r="N520" s="157"/>
      <c r="O520" s="369"/>
      <c r="P520" s="258"/>
      <c r="Q520" s="46"/>
      <c r="R520" s="159"/>
      <c r="S520" s="160"/>
      <c r="T520" s="235"/>
      <c r="U520" s="12"/>
      <c r="V520" s="12"/>
      <c r="W520" s="12"/>
    </row>
    <row r="521" spans="1:23" ht="18.75" x14ac:dyDescent="0.25">
      <c r="A521" s="307"/>
      <c r="B521" s="321" t="s">
        <v>1163</v>
      </c>
      <c r="C521" s="13"/>
      <c r="D521" s="661"/>
      <c r="E521" s="537"/>
      <c r="F521" s="76"/>
      <c r="G521" s="46"/>
      <c r="H521" s="550"/>
      <c r="I521" s="544"/>
      <c r="J521" s="224"/>
      <c r="K521" s="56"/>
      <c r="L521" s="369"/>
      <c r="M521" s="226"/>
      <c r="N521" s="157"/>
      <c r="O521" s="369"/>
      <c r="P521" s="264"/>
      <c r="Q521" s="46"/>
      <c r="R521" s="159"/>
      <c r="S521" s="160"/>
      <c r="T521" s="238"/>
      <c r="U521" s="12"/>
      <c r="V521" s="12"/>
      <c r="W521" s="12"/>
    </row>
    <row r="522" spans="1:23" ht="60" x14ac:dyDescent="0.25">
      <c r="A522" s="307" t="s">
        <v>419</v>
      </c>
      <c r="B522" s="8" t="s">
        <v>1008</v>
      </c>
      <c r="C522" s="13" t="s">
        <v>752</v>
      </c>
      <c r="D522" s="661"/>
      <c r="E522" s="537" t="s">
        <v>1889</v>
      </c>
      <c r="F522" s="538" t="s">
        <v>1469</v>
      </c>
      <c r="G522" s="46"/>
      <c r="H522" s="539" t="s">
        <v>2078</v>
      </c>
      <c r="I522" s="493" t="s">
        <v>2079</v>
      </c>
      <c r="J522" s="621" t="s">
        <v>1469</v>
      </c>
      <c r="K522" s="56"/>
      <c r="L522" s="369"/>
      <c r="M522" s="220" t="s">
        <v>1469</v>
      </c>
      <c r="N522" s="157"/>
      <c r="O522" s="369"/>
      <c r="P522" s="258"/>
      <c r="Q522" s="46"/>
      <c r="R522" s="159"/>
      <c r="S522" s="160"/>
      <c r="T522" s="235"/>
      <c r="U522" s="12"/>
      <c r="V522" s="12"/>
      <c r="W522" s="12"/>
    </row>
    <row r="523" spans="1:23" ht="60" x14ac:dyDescent="0.25">
      <c r="A523" s="307" t="s">
        <v>420</v>
      </c>
      <c r="B523" s="8" t="s">
        <v>1009</v>
      </c>
      <c r="C523" s="13" t="s">
        <v>752</v>
      </c>
      <c r="D523" s="661"/>
      <c r="E523" s="537" t="s">
        <v>1889</v>
      </c>
      <c r="F523" s="538" t="s">
        <v>1469</v>
      </c>
      <c r="G523" s="46"/>
      <c r="H523" s="539" t="s">
        <v>2078</v>
      </c>
      <c r="I523" s="493" t="s">
        <v>2080</v>
      </c>
      <c r="J523" s="621" t="s">
        <v>1469</v>
      </c>
      <c r="K523" s="56"/>
      <c r="L523" s="369"/>
      <c r="M523" s="220" t="s">
        <v>1469</v>
      </c>
      <c r="N523" s="157"/>
      <c r="O523" s="369"/>
      <c r="P523" s="258"/>
      <c r="Q523" s="46"/>
      <c r="R523" s="159"/>
      <c r="S523" s="160"/>
      <c r="T523" s="235"/>
      <c r="U523" s="12"/>
      <c r="V523" s="12"/>
      <c r="W523" s="12"/>
    </row>
    <row r="524" spans="1:23" ht="60" x14ac:dyDescent="0.25">
      <c r="A524" s="307" t="s">
        <v>421</v>
      </c>
      <c r="B524" s="8" t="s">
        <v>1010</v>
      </c>
      <c r="C524" s="13" t="s">
        <v>752</v>
      </c>
      <c r="D524" s="662"/>
      <c r="E524" s="537" t="s">
        <v>1889</v>
      </c>
      <c r="F524" s="538" t="s">
        <v>1469</v>
      </c>
      <c r="G524" s="46"/>
      <c r="H524" s="539" t="s">
        <v>2078</v>
      </c>
      <c r="I524" s="493" t="s">
        <v>2081</v>
      </c>
      <c r="J524" s="621" t="s">
        <v>1469</v>
      </c>
      <c r="K524" s="56"/>
      <c r="L524" s="369"/>
      <c r="M524" s="220" t="s">
        <v>1469</v>
      </c>
      <c r="N524" s="157"/>
      <c r="O524" s="369"/>
      <c r="P524" s="258"/>
      <c r="Q524" s="46"/>
      <c r="R524" s="159"/>
      <c r="S524" s="160"/>
      <c r="T524" s="235"/>
      <c r="U524" s="12"/>
      <c r="V524" s="12"/>
      <c r="W524" s="12"/>
    </row>
    <row r="525" spans="1:23" ht="21" x14ac:dyDescent="0.25">
      <c r="A525" s="308" t="s">
        <v>422</v>
      </c>
      <c r="B525" s="650" t="s">
        <v>1374</v>
      </c>
      <c r="C525" s="651"/>
      <c r="D525" s="652"/>
      <c r="E525" s="556"/>
      <c r="F525" s="55"/>
      <c r="G525" s="40">
        <f>IF(OR(F525="NA",COUNTIF(F527:F534,"NA")&gt;2)=TRUE,"NA",IF(AND(F527="",F528="",F530="",F531="",F532="",F533="",F534="")=TRUE,"",IF(COUNTIF(F527:F534,"Sim")+COUNTIF(F527:F534,"NA")&gt;=7,4,IF(COUNTIF(F527:F534,"sim")+COUNTIF(F527:F534,"NA")&gt;=5,3,IF(COUNTIF(F527:F534,"sim")+COUNTIF(F527:F534,"NA")&gt;=3,2,IF(COUNTIF(F527:F534,"sim")+COUNTIF(F527:F534,"NA")&gt;=2,1,0))))))</f>
        <v>0</v>
      </c>
      <c r="H525" s="568"/>
      <c r="I525" s="569"/>
      <c r="J525" s="360"/>
      <c r="K525" s="276"/>
      <c r="L525" s="481">
        <f>IF(OR(J525="NA",COUNTIF(J527:J534,"NA")&gt;2)=TRUE,"NA",IF(AND(J527="",J528="",J530="",J531="",J532="",J533="",J534="")=TRUE,"",IF(COUNTIF(J527:J534,"Sim")+COUNTIF(J527:J534,"NA")&gt;=7,4,IF(COUNTIF(J527:J534,"sim")+COUNTIF(J527:J534,"NA")&gt;=5,3,IF(COUNTIF(J527:J534,"sim")+COUNTIF(J527:J534,"NA")&gt;=3,2,IF(COUNTIF(J527:J534,"sim")+COUNTIF(J527:J534,"NA")&gt;=2,1,0))))))</f>
        <v>0</v>
      </c>
      <c r="M525" s="221"/>
      <c r="N525" s="165"/>
      <c r="O525" s="481">
        <f>IF(OR(M525="NA",COUNTIF(M527:M534,"NA")&gt;2)=TRUE,"NA",IF(AND(M527="",M528="",M530="",M531="",M532="",M533="",M534="")=TRUE,"",IF(COUNTIF(M527:M534,"Sim")+COUNTIF(M527:M534,"NA")&gt;=7,4,IF(COUNTIF(M527:M534,"sim")+COUNTIF(M527:M534,"NA")&gt;=5,3,IF(COUNTIF(M527:M534,"sim")+COUNTIF(M527:M534,"NA")&gt;=3,2,IF(COUNTIF(M527:M534,"sim")+COUNTIF(M527:M534,"NA")&gt;=2,1,0))))))</f>
        <v>0</v>
      </c>
      <c r="P525" s="259"/>
      <c r="Q525" s="40" t="str">
        <f>IF(OR(P525="NA",COUNTIF(P527:P534,"NA")&gt;2)=TRUE,"NA",IF(AND(P527="",P528="",P530="",P531="",P532="",P533="",P534="")=TRUE,"",IF(COUNTIF(P527:P534,"Sim")+COUNTIF(P527:P534,"NA")&gt;=7,4,IF(COUNTIF(P527:P534,"sim")+COUNTIF(P527:P534,"NA")&gt;=5,3,IF(COUNTIF(P527:P534,"sim")+COUNTIF(P527:P534,"NA")&gt;=3,2,IF(COUNTIF(P527:P534,"sim")+COUNTIF(P527:P534,"NA")&gt;=2,1,0))))))</f>
        <v/>
      </c>
      <c r="R525" s="161"/>
      <c r="S525" s="162"/>
      <c r="T525" s="39">
        <f>IF(Q525="",IF(O525="",L525,O525),Q525)</f>
        <v>0</v>
      </c>
      <c r="U525" s="12"/>
      <c r="V525" s="12"/>
      <c r="W525" s="12"/>
    </row>
    <row r="526" spans="1:23" ht="18.75" x14ac:dyDescent="0.25">
      <c r="A526" s="307"/>
      <c r="B526" s="8" t="s">
        <v>591</v>
      </c>
      <c r="C526" s="13"/>
      <c r="D526" s="644" t="s">
        <v>618</v>
      </c>
      <c r="E526" s="557"/>
      <c r="F526" s="76"/>
      <c r="G526" s="46"/>
      <c r="H526" s="550"/>
      <c r="I526" s="544"/>
      <c r="J526" s="224"/>
      <c r="K526" s="56"/>
      <c r="L526" s="369"/>
      <c r="M526" s="226"/>
      <c r="N526" s="157"/>
      <c r="O526" s="369"/>
      <c r="P526" s="264"/>
      <c r="Q526" s="46"/>
      <c r="R526" s="159"/>
      <c r="S526" s="160"/>
      <c r="T526" s="238"/>
      <c r="U526" s="12"/>
      <c r="V526" s="12"/>
      <c r="W526" s="12"/>
    </row>
    <row r="527" spans="1:23" ht="63" x14ac:dyDescent="0.25">
      <c r="A527" s="307" t="s">
        <v>423</v>
      </c>
      <c r="B527" s="8" t="s">
        <v>1011</v>
      </c>
      <c r="C527" s="13" t="s">
        <v>752</v>
      </c>
      <c r="D527" s="661"/>
      <c r="E527" s="537" t="s">
        <v>1876</v>
      </c>
      <c r="F527" s="538" t="s">
        <v>1470</v>
      </c>
      <c r="G527" s="46"/>
      <c r="H527" s="550"/>
      <c r="I527" s="544"/>
      <c r="J527" s="621" t="s">
        <v>1470</v>
      </c>
      <c r="K527" s="56"/>
      <c r="L527" s="369"/>
      <c r="M527" s="220" t="s">
        <v>1470</v>
      </c>
      <c r="N527" s="157"/>
      <c r="O527" s="369"/>
      <c r="P527" s="258"/>
      <c r="Q527" s="46"/>
      <c r="R527" s="159"/>
      <c r="S527" s="160"/>
      <c r="T527" s="235"/>
      <c r="U527" s="12"/>
      <c r="V527" s="12"/>
      <c r="W527" s="12"/>
    </row>
    <row r="528" spans="1:23" ht="78.75" x14ac:dyDescent="0.25">
      <c r="A528" s="307" t="s">
        <v>424</v>
      </c>
      <c r="B528" s="8" t="s">
        <v>1012</v>
      </c>
      <c r="C528" s="13" t="s">
        <v>752</v>
      </c>
      <c r="D528" s="661"/>
      <c r="E528" s="537" t="s">
        <v>1876</v>
      </c>
      <c r="F528" s="538" t="s">
        <v>1470</v>
      </c>
      <c r="G528" s="46"/>
      <c r="H528" s="550"/>
      <c r="I528" s="544"/>
      <c r="J528" s="621" t="s">
        <v>1470</v>
      </c>
      <c r="K528" s="56"/>
      <c r="L528" s="369"/>
      <c r="M528" s="220" t="s">
        <v>1470</v>
      </c>
      <c r="N528" s="157"/>
      <c r="O528" s="369"/>
      <c r="P528" s="258"/>
      <c r="Q528" s="46"/>
      <c r="R528" s="159"/>
      <c r="S528" s="160"/>
      <c r="T528" s="235"/>
      <c r="U528" s="12"/>
      <c r="V528" s="12"/>
      <c r="W528" s="12"/>
    </row>
    <row r="529" spans="1:23" ht="31.5" x14ac:dyDescent="0.25">
      <c r="A529" s="307"/>
      <c r="B529" s="321" t="s">
        <v>1164</v>
      </c>
      <c r="C529" s="13" t="s">
        <v>752</v>
      </c>
      <c r="D529" s="661"/>
      <c r="E529" s="557"/>
      <c r="F529" s="76"/>
      <c r="G529" s="46"/>
      <c r="H529" s="550"/>
      <c r="I529" s="544"/>
      <c r="J529" s="224"/>
      <c r="K529" s="56"/>
      <c r="L529" s="369"/>
      <c r="M529" s="226"/>
      <c r="N529" s="157"/>
      <c r="O529" s="369"/>
      <c r="P529" s="264"/>
      <c r="Q529" s="46"/>
      <c r="R529" s="159"/>
      <c r="S529" s="160"/>
      <c r="T529" s="238"/>
      <c r="U529" s="12"/>
      <c r="V529" s="12"/>
      <c r="W529" s="12"/>
    </row>
    <row r="530" spans="1:23" ht="60" x14ac:dyDescent="0.25">
      <c r="A530" s="307" t="s">
        <v>425</v>
      </c>
      <c r="B530" s="8" t="s">
        <v>1013</v>
      </c>
      <c r="C530" s="13" t="s">
        <v>752</v>
      </c>
      <c r="D530" s="661"/>
      <c r="E530" s="537" t="s">
        <v>1889</v>
      </c>
      <c r="F530" s="538" t="s">
        <v>1470</v>
      </c>
      <c r="G530" s="46"/>
      <c r="H530" s="539" t="s">
        <v>2082</v>
      </c>
      <c r="I530" s="493" t="s">
        <v>2083</v>
      </c>
      <c r="J530" s="621" t="s">
        <v>1470</v>
      </c>
      <c r="K530" s="56"/>
      <c r="L530" s="369"/>
      <c r="M530" s="220" t="s">
        <v>1470</v>
      </c>
      <c r="N530" s="157"/>
      <c r="O530" s="369"/>
      <c r="P530" s="258"/>
      <c r="Q530" s="46"/>
      <c r="R530" s="159"/>
      <c r="S530" s="160"/>
      <c r="T530" s="235"/>
      <c r="U530" s="12"/>
      <c r="V530" s="12"/>
      <c r="W530" s="12"/>
    </row>
    <row r="531" spans="1:23" ht="60" x14ac:dyDescent="0.25">
      <c r="A531" s="307" t="s">
        <v>426</v>
      </c>
      <c r="B531" s="8" t="s">
        <v>1014</v>
      </c>
      <c r="C531" s="13" t="s">
        <v>752</v>
      </c>
      <c r="D531" s="661"/>
      <c r="E531" s="537" t="s">
        <v>1889</v>
      </c>
      <c r="F531" s="538" t="s">
        <v>1470</v>
      </c>
      <c r="G531" s="46"/>
      <c r="H531" s="539" t="s">
        <v>2082</v>
      </c>
      <c r="I531" s="493" t="s">
        <v>2084</v>
      </c>
      <c r="J531" s="621" t="s">
        <v>1470</v>
      </c>
      <c r="K531" s="56"/>
      <c r="L531" s="369"/>
      <c r="M531" s="220" t="s">
        <v>1470</v>
      </c>
      <c r="N531" s="157"/>
      <c r="O531" s="369"/>
      <c r="P531" s="258"/>
      <c r="Q531" s="46"/>
      <c r="R531" s="159"/>
      <c r="S531" s="160"/>
      <c r="T531" s="235"/>
      <c r="U531" s="12"/>
      <c r="V531" s="12"/>
      <c r="W531" s="12"/>
    </row>
    <row r="532" spans="1:23" ht="63" x14ac:dyDescent="0.25">
      <c r="A532" s="307" t="s">
        <v>427</v>
      </c>
      <c r="B532" s="8" t="s">
        <v>1015</v>
      </c>
      <c r="C532" s="13" t="s">
        <v>752</v>
      </c>
      <c r="D532" s="661"/>
      <c r="E532" s="537" t="s">
        <v>1889</v>
      </c>
      <c r="F532" s="538" t="s">
        <v>1470</v>
      </c>
      <c r="G532" s="46"/>
      <c r="H532" s="539" t="s">
        <v>2082</v>
      </c>
      <c r="I532" s="493" t="s">
        <v>2085</v>
      </c>
      <c r="J532" s="621" t="s">
        <v>1470</v>
      </c>
      <c r="K532" s="56"/>
      <c r="L532" s="369"/>
      <c r="M532" s="220" t="s">
        <v>1470</v>
      </c>
      <c r="N532" s="157"/>
      <c r="O532" s="369"/>
      <c r="P532" s="258"/>
      <c r="Q532" s="46"/>
      <c r="R532" s="159"/>
      <c r="S532" s="160"/>
      <c r="T532" s="235"/>
      <c r="U532" s="12"/>
      <c r="V532" s="12"/>
      <c r="W532" s="12"/>
    </row>
    <row r="533" spans="1:23" ht="94.5" x14ac:dyDescent="0.25">
      <c r="A533" s="307" t="s">
        <v>428</v>
      </c>
      <c r="B533" s="8" t="s">
        <v>1016</v>
      </c>
      <c r="C533" s="13" t="s">
        <v>752</v>
      </c>
      <c r="D533" s="661"/>
      <c r="E533" s="537" t="s">
        <v>1889</v>
      </c>
      <c r="F533" s="538" t="s">
        <v>1470</v>
      </c>
      <c r="G533" s="46"/>
      <c r="H533" s="539" t="s">
        <v>2082</v>
      </c>
      <c r="I533" s="493" t="s">
        <v>2086</v>
      </c>
      <c r="J533" s="621" t="s">
        <v>1470</v>
      </c>
      <c r="K533" s="56"/>
      <c r="L533" s="369"/>
      <c r="M533" s="220" t="s">
        <v>1470</v>
      </c>
      <c r="N533" s="157"/>
      <c r="O533" s="369"/>
      <c r="P533" s="258"/>
      <c r="Q533" s="46"/>
      <c r="R533" s="159"/>
      <c r="S533" s="160"/>
      <c r="T533" s="235"/>
      <c r="U533" s="12"/>
      <c r="V533" s="12"/>
      <c r="W533" s="12"/>
    </row>
    <row r="534" spans="1:23" ht="60" x14ac:dyDescent="0.25">
      <c r="A534" s="307" t="s">
        <v>429</v>
      </c>
      <c r="B534" s="8" t="s">
        <v>1017</v>
      </c>
      <c r="C534" s="13" t="s">
        <v>752</v>
      </c>
      <c r="D534" s="662"/>
      <c r="E534" s="537" t="s">
        <v>1889</v>
      </c>
      <c r="F534" s="538" t="s">
        <v>1470</v>
      </c>
      <c r="G534" s="46"/>
      <c r="H534" s="539" t="s">
        <v>2082</v>
      </c>
      <c r="I534" s="493" t="s">
        <v>2087</v>
      </c>
      <c r="J534" s="621" t="s">
        <v>1470</v>
      </c>
      <c r="K534" s="56"/>
      <c r="L534" s="369"/>
      <c r="M534" s="220" t="s">
        <v>1470</v>
      </c>
      <c r="N534" s="157"/>
      <c r="O534" s="369"/>
      <c r="P534" s="258"/>
      <c r="Q534" s="46"/>
      <c r="R534" s="159"/>
      <c r="S534" s="160"/>
      <c r="T534" s="235"/>
      <c r="U534" s="12"/>
      <c r="V534" s="12"/>
      <c r="W534" s="12"/>
    </row>
    <row r="535" spans="1:23" ht="21" x14ac:dyDescent="0.25">
      <c r="A535" s="655" t="s">
        <v>430</v>
      </c>
      <c r="B535" s="656"/>
      <c r="C535" s="656"/>
      <c r="D535" s="657"/>
      <c r="E535" s="558"/>
      <c r="F535" s="70"/>
      <c r="G535" s="215"/>
      <c r="H535" s="570"/>
      <c r="I535" s="571"/>
      <c r="J535" s="361"/>
      <c r="K535" s="217"/>
      <c r="L535" s="370"/>
      <c r="M535" s="229"/>
      <c r="N535" s="593"/>
      <c r="O535" s="370"/>
      <c r="P535" s="268"/>
      <c r="Q535" s="215"/>
      <c r="R535" s="163"/>
      <c r="S535" s="164"/>
      <c r="T535" s="236"/>
      <c r="U535" s="12"/>
      <c r="V535" s="12"/>
      <c r="W535" s="12"/>
    </row>
    <row r="536" spans="1:23" s="44" customFormat="1" ht="21" x14ac:dyDescent="0.35">
      <c r="A536" s="302" t="s">
        <v>431</v>
      </c>
      <c r="B536" s="658" t="s">
        <v>1018</v>
      </c>
      <c r="C536" s="659"/>
      <c r="D536" s="660"/>
      <c r="E536" s="555"/>
      <c r="F536" s="218"/>
      <c r="G536" s="213">
        <f>IFERROR(IF(F536="NA","NÃO AVALIADO",IF(OR(AND(G538="NA",G544="NA")=TRUE,AND(G538="NA",G554="NA")=TRUE,AND(G538="NA",G561="NA")=TRUE,AND(G544="NA",G554="NA")=TRUE,AND(G544="NA",G561="NA")=TRUE,AND(G554="NA",G561="NA")=TRUE)=TRUE,"NÃO AVALIADO",IF(AND(G538="",G544="",G554="",G561="")=TRUE,"",IF(AVERAGE(G538,G544,G554,G561)-INT(AVERAGE(G538,G544,G554,G561))&lt;=0.5,INT(AVERAGE(G538,G544,G554,G561)),INT(AVERAGE(G538,G544,G554,G561))+1)))),"")</f>
        <v>3</v>
      </c>
      <c r="H536" s="564"/>
      <c r="I536" s="565"/>
      <c r="J536" s="219"/>
      <c r="K536" s="65"/>
      <c r="L536" s="482">
        <f>IFERROR(IF(J536="NA","NÃO AVALIADO",IF(OR(AND(L538="NA",L544="NA")=TRUE,AND(L538="NA",L554="NA")=TRUE,AND(L538="NA",L561="NA")=TRUE,AND(L544="NA",L554="NA")=TRUE,AND(L544="NA",L561="NA")=TRUE,AND(L554="NA",L561="NA")=TRUE)=TRUE,"NÃO AVALIADO",IF(AND(L538="",L544="",L554="",L561="")=TRUE,"",IF(AVERAGE(L538,L544,L554,L561)-INT(AVERAGE(L538,L544,L554,L561))&lt;=0.5,INT(AVERAGE(L538,L544,L554,L561)),INT(AVERAGE(L538,L544,L554,L561))+1)))),"")</f>
        <v>3</v>
      </c>
      <c r="M536" s="227"/>
      <c r="N536" s="62"/>
      <c r="O536" s="482">
        <f>IFERROR(IF(M536="NA","NÃO AVALIADO",IF(OR(AND(O538="NA",O544="NA")=TRUE,AND(O538="NA",O554="NA")=TRUE,AND(O538="NA",O561="NA")=TRUE,AND(O544="NA",O554="NA")=TRUE,AND(O544="NA",O561="NA")=TRUE,AND(O554="NA",O561="NA")=TRUE)=TRUE,"NÃO AVALIADO",IF(AND(O538="",O544="",O554="",O561="")=TRUE,"",IF(AVERAGE(O538,O544,O554,O561)-INT(AVERAGE(O538,O544,O554,O561))&lt;=0.5,INT(AVERAGE(O538,O544,O554,O561)),INT(AVERAGE(O538,O544,O554,O561))+1)))),"")</f>
        <v>3</v>
      </c>
      <c r="P536" s="270"/>
      <c r="Q536" s="213" t="str">
        <f>IFERROR(IF(P536="NA","NÃO AVALIADO",IF(OR(AND(Q538="NA",Q544="NA")=TRUE,AND(Q538="NA",Q554="NA")=TRUE,AND(Q538="NA",Q561="NA")=TRUE,AND(Q544="NA",Q554="NA")=TRUE,AND(Q544="NA",Q561="NA")=TRUE,AND(Q554="NA",Q561="NA")=TRUE)=TRUE,"NÃO AVALIADO",IF(AND(Q538="",Q544="",Q554="",Q561="")=TRUE,"",IF(AVERAGE(Q538,Q544,Q554,Q561)-INT(AVERAGE(Q538,Q544,Q554,Q561))&lt;=0.5,INT(AVERAGE(Q538,Q544,Q554,Q561)),INT(AVERAGE(Q538,Q544,Q554,Q561))+1)))),"")</f>
        <v/>
      </c>
      <c r="R536" s="72"/>
      <c r="S536" s="151"/>
      <c r="T536" s="232">
        <f>IF(Q536="",IF(O536="",L536,O536),Q536)</f>
        <v>3</v>
      </c>
      <c r="U536" s="45"/>
      <c r="V536" s="45"/>
      <c r="W536" s="45"/>
    </row>
    <row r="537" spans="1:23" ht="21" x14ac:dyDescent="0.25">
      <c r="A537" s="303" t="s">
        <v>3</v>
      </c>
      <c r="B537" s="664" t="s">
        <v>564</v>
      </c>
      <c r="C537" s="651"/>
      <c r="D537" s="652"/>
      <c r="E537" s="537"/>
      <c r="F537" s="64"/>
      <c r="G537" s="41"/>
      <c r="H537" s="539"/>
      <c r="I537" s="544"/>
      <c r="J537" s="220"/>
      <c r="K537" s="53"/>
      <c r="L537" s="368"/>
      <c r="M537" s="225"/>
      <c r="N537" s="157"/>
      <c r="O537" s="368"/>
      <c r="P537" s="263"/>
      <c r="Q537" s="41"/>
      <c r="R537" s="157"/>
      <c r="S537" s="158"/>
      <c r="T537" s="233"/>
      <c r="U537" s="12"/>
      <c r="V537" s="12"/>
      <c r="W537" s="12"/>
    </row>
    <row r="538" spans="1:23" ht="21" x14ac:dyDescent="0.25">
      <c r="A538" s="304" t="s">
        <v>432</v>
      </c>
      <c r="B538" s="663" t="s">
        <v>1019</v>
      </c>
      <c r="C538" s="651"/>
      <c r="D538" s="652"/>
      <c r="E538" s="559"/>
      <c r="F538" s="55"/>
      <c r="G538" s="40">
        <f>IF(OR(F538="NA",COUNTIF(F540:F543,"NA")&gt;2)=TRUE,"NA",IF(AND(F540="",F541="",F542="",F543="")=TRUE,"",IF(COUNTIF(F540:F543,"sim")+COUNTIF(F540:F543,"NA")=4,4,IF(COUNTIF(F540:F543,"sim")&gt;=3,3,IF(COUNTIF(F540:F543,"sim")+COUNTIF(F540:F543,"NA")&gt;=2,2,IF(COUNTIF(F540:F543,"sim")+COUNTIF(F540:F543,"NA")&gt;=1,1,0))))))</f>
        <v>4</v>
      </c>
      <c r="H538" s="572"/>
      <c r="I538" s="569"/>
      <c r="J538" s="360"/>
      <c r="K538" s="278"/>
      <c r="L538" s="481">
        <f>IF(OR(J538="NA",COUNTIF(J540:J543,"NA")&gt;2)=TRUE,"NA",IF(AND(J540="",J541="",J542="",J543="")=TRUE,"",IF(COUNTIF(J540:J543,"sim")+COUNTIF(J540:J543,"NA")=4,4,IF(COUNTIF(J540:J543,"sim")&gt;=3,3,IF(COUNTIF(J540:J543,"sim")+COUNTIF(J540:J543,"NA")&gt;=2,2,IF(COUNTIF(J540:J543,"sim")+COUNTIF(J540:J543,"NA")&gt;=1,1,0))))))</f>
        <v>4</v>
      </c>
      <c r="M538" s="221"/>
      <c r="N538" s="165"/>
      <c r="O538" s="481">
        <f>IF(OR(M538="NA",COUNTIF(M540:M543,"NA")&gt;2)=TRUE,"NA",IF(AND(M540="",M541="",M542="",M543="")=TRUE,"",IF(COUNTIF(M540:M543,"sim")+COUNTIF(M540:M543,"NA")=4,4,IF(COUNTIF(M540:M543,"sim")&gt;=3,3,IF(COUNTIF(M540:M543,"sim")+COUNTIF(M540:M543,"NA")&gt;=2,2,IF(COUNTIF(M540:M543,"sim")+COUNTIF(M540:M543,"NA")&gt;=1,1,0))))))</f>
        <v>4</v>
      </c>
      <c r="P538" s="259"/>
      <c r="Q538" s="40" t="str">
        <f>IF(OR(P538="NA",COUNTIF(P540:P543,"NA")&gt;2)=TRUE,"NA",IF(AND(P540="",P541="",P542="",P543="")=TRUE,"",IF(COUNTIF(P540:P543,"sim")+COUNTIF(P540:P543,"NA")=4,4,IF(COUNTIF(P540:P543,"sim")&gt;=3,3,IF(COUNTIF(P540:P543,"sim")+COUNTIF(P540:P543,"NA")&gt;=2,2,IF(COUNTIF(P540:P543,"sim")+COUNTIF(P540:P543,"NA")&gt;=1,1,0))))))</f>
        <v/>
      </c>
      <c r="R538" s="165"/>
      <c r="S538" s="166"/>
      <c r="T538" s="39">
        <f>IF(Q538="",IF(O538="",L538,O538),Q538)</f>
        <v>4</v>
      </c>
      <c r="U538" s="12"/>
      <c r="V538" s="12"/>
      <c r="W538" s="12"/>
    </row>
    <row r="539" spans="1:23" ht="18.75" x14ac:dyDescent="0.25">
      <c r="A539" s="307"/>
      <c r="B539" s="8" t="s">
        <v>591</v>
      </c>
      <c r="C539" s="13"/>
      <c r="D539" s="644" t="s">
        <v>567</v>
      </c>
      <c r="E539" s="557"/>
      <c r="F539" s="76"/>
      <c r="G539" s="46"/>
      <c r="H539" s="550"/>
      <c r="I539" s="544"/>
      <c r="J539" s="224"/>
      <c r="K539" s="56"/>
      <c r="L539" s="369"/>
      <c r="M539" s="226"/>
      <c r="N539" s="157"/>
      <c r="O539" s="369"/>
      <c r="P539" s="264"/>
      <c r="Q539" s="46"/>
      <c r="R539" s="159"/>
      <c r="S539" s="160"/>
      <c r="T539" s="238"/>
      <c r="U539" s="12"/>
      <c r="V539" s="12"/>
      <c r="W539" s="12"/>
    </row>
    <row r="540" spans="1:23" ht="126" x14ac:dyDescent="0.25">
      <c r="A540" s="305" t="s">
        <v>433</v>
      </c>
      <c r="B540" s="8" t="s">
        <v>1020</v>
      </c>
      <c r="C540" s="13" t="s">
        <v>1294</v>
      </c>
      <c r="D540" s="661"/>
      <c r="E540" s="537" t="s">
        <v>1876</v>
      </c>
      <c r="F540" s="538" t="s">
        <v>1469</v>
      </c>
      <c r="G540" s="41"/>
      <c r="H540" s="539" t="s">
        <v>2088</v>
      </c>
      <c r="I540" s="493" t="s">
        <v>2089</v>
      </c>
      <c r="J540" s="621" t="s">
        <v>1469</v>
      </c>
      <c r="K540" s="53"/>
      <c r="L540" s="368"/>
      <c r="M540" s="220" t="s">
        <v>1469</v>
      </c>
      <c r="N540" s="157" t="s">
        <v>2290</v>
      </c>
      <c r="O540" s="368"/>
      <c r="P540" s="258"/>
      <c r="Q540" s="41"/>
      <c r="R540" s="157"/>
      <c r="S540" s="158"/>
      <c r="T540" s="233"/>
      <c r="U540" s="12"/>
      <c r="V540" s="12"/>
      <c r="W540" s="12"/>
    </row>
    <row r="541" spans="1:23" ht="94.5" x14ac:dyDescent="0.25">
      <c r="A541" s="305" t="s">
        <v>434</v>
      </c>
      <c r="B541" s="8" t="s">
        <v>1021</v>
      </c>
      <c r="C541" s="13" t="s">
        <v>1293</v>
      </c>
      <c r="D541" s="661"/>
      <c r="E541" s="537" t="s">
        <v>1876</v>
      </c>
      <c r="F541" s="538" t="s">
        <v>1469</v>
      </c>
      <c r="G541" s="41"/>
      <c r="H541" s="539" t="s">
        <v>2090</v>
      </c>
      <c r="I541" s="493" t="s">
        <v>2091</v>
      </c>
      <c r="J541" s="621" t="s">
        <v>1469</v>
      </c>
      <c r="K541" s="53"/>
      <c r="L541" s="368"/>
      <c r="M541" s="220" t="s">
        <v>1469</v>
      </c>
      <c r="N541" s="157" t="s">
        <v>2290</v>
      </c>
      <c r="O541" s="368"/>
      <c r="P541" s="258"/>
      <c r="Q541" s="41"/>
      <c r="R541" s="157"/>
      <c r="S541" s="158"/>
      <c r="T541" s="233"/>
      <c r="U541" s="12"/>
      <c r="V541" s="12"/>
      <c r="W541" s="12"/>
    </row>
    <row r="542" spans="1:23" ht="63" x14ac:dyDescent="0.25">
      <c r="A542" s="307" t="s">
        <v>435</v>
      </c>
      <c r="B542" s="8" t="s">
        <v>1022</v>
      </c>
      <c r="C542" s="13" t="s">
        <v>1295</v>
      </c>
      <c r="D542" s="661"/>
      <c r="E542" s="537" t="s">
        <v>1889</v>
      </c>
      <c r="F542" s="538" t="s">
        <v>1469</v>
      </c>
      <c r="G542" s="46"/>
      <c r="H542" s="539" t="s">
        <v>2092</v>
      </c>
      <c r="I542" s="493" t="s">
        <v>2093</v>
      </c>
      <c r="J542" s="621" t="s">
        <v>1469</v>
      </c>
      <c r="K542" s="56"/>
      <c r="L542" s="369"/>
      <c r="M542" s="220" t="s">
        <v>1469</v>
      </c>
      <c r="N542" s="157"/>
      <c r="O542" s="369"/>
      <c r="P542" s="258"/>
      <c r="Q542" s="46"/>
      <c r="R542" s="159"/>
      <c r="S542" s="160"/>
      <c r="T542" s="235"/>
      <c r="U542" s="12"/>
      <c r="V542" s="12"/>
      <c r="W542" s="12"/>
    </row>
    <row r="543" spans="1:23" ht="60" x14ac:dyDescent="0.25">
      <c r="A543" s="307" t="s">
        <v>436</v>
      </c>
      <c r="B543" s="8" t="s">
        <v>1023</v>
      </c>
      <c r="C543" s="13" t="s">
        <v>1296</v>
      </c>
      <c r="D543" s="662"/>
      <c r="E543" s="537" t="s">
        <v>1876</v>
      </c>
      <c r="F543" s="538" t="s">
        <v>1469</v>
      </c>
      <c r="G543" s="46"/>
      <c r="H543" s="539" t="s">
        <v>2094</v>
      </c>
      <c r="I543" s="493" t="s">
        <v>2095</v>
      </c>
      <c r="J543" s="621" t="s">
        <v>1469</v>
      </c>
      <c r="K543" s="56"/>
      <c r="L543" s="369"/>
      <c r="M543" s="220" t="s">
        <v>1469</v>
      </c>
      <c r="N543" s="157"/>
      <c r="O543" s="369"/>
      <c r="P543" s="258"/>
      <c r="Q543" s="46"/>
      <c r="R543" s="159"/>
      <c r="S543" s="160"/>
      <c r="T543" s="235"/>
      <c r="U543" s="12"/>
      <c r="V543" s="12"/>
      <c r="W543" s="12"/>
    </row>
    <row r="544" spans="1:23" ht="21" x14ac:dyDescent="0.25">
      <c r="A544" s="308" t="s">
        <v>437</v>
      </c>
      <c r="B544" s="650" t="s">
        <v>1024</v>
      </c>
      <c r="C544" s="651"/>
      <c r="D544" s="652"/>
      <c r="E544" s="556"/>
      <c r="F544" s="55"/>
      <c r="G544" s="40">
        <f>IF(OR(F544="NA",COUNTIF(F546:F553,"NA")&gt;2)=TRUE,"NA",IF(AND(F546="",F547="",F548="",F549="",F550="",F551="",F552="",F553="")=TRUE,"",IF(COUNTIF(F546:F553,"sim")+COUNTIF(F546:F553,"NA")=8,4,IF(COUNTIF(F546:F553,"sim")+COUNTIF(F546:F553,"NA")&gt;=6,3,IF(COUNTIF(F546:F553,"sim")+COUNTIF(F546:F553,"NA")&gt;=4,2,IF(COUNTIF(F546:F553,"sim")+COUNTIF(F546:F553,"NA")&gt;=2,1,0))))))</f>
        <v>3</v>
      </c>
      <c r="H544" s="568"/>
      <c r="I544" s="569"/>
      <c r="J544" s="360"/>
      <c r="K544" s="275"/>
      <c r="L544" s="481">
        <f>IF(OR(J544="NA",COUNTIF(J546:J553,"NA")&gt;2)=TRUE,"NA",IF(AND(J546="",J547="",J548="",J549="",J550="",J551="",J552="",J553="")=TRUE,"",IF(COUNTIF(J546:J553,"sim")+COUNTIF(J546:J553,"NA")=8,4,IF(COUNTIF(J546:J553,"sim")+COUNTIF(J546:J553,"NA")&gt;=6,3,IF(COUNTIF(J546:J553,"sim")+COUNTIF(J546:J553,"NA")&gt;=4,2,IF(COUNTIF(J546:J553,"sim")+COUNTIF(J546:J553,"NA")&gt;=2,1,0))))))</f>
        <v>3</v>
      </c>
      <c r="M544" s="221"/>
      <c r="N544" s="165"/>
      <c r="O544" s="481">
        <f>IF(OR(M544="NA",COUNTIF(M546:M553,"NA")&gt;2)=TRUE,"NA",IF(AND(M546="",M547="",M548="",M549="",M550="",M551="",M552="",M553="")=TRUE,"",IF(COUNTIF(M546:M553,"sim")+COUNTIF(M546:M553,"NA")=8,4,IF(COUNTIF(M546:M553,"sim")+COUNTIF(M546:M553,"NA")&gt;=6,3,IF(COUNTIF(M546:M553,"sim")+COUNTIF(M546:M553,"NA")&gt;=4,2,IF(COUNTIF(M546:M553,"sim")+COUNTIF(M546:M553,"NA")&gt;=2,1,0))))))</f>
        <v>3</v>
      </c>
      <c r="P544" s="259"/>
      <c r="Q544" s="40" t="str">
        <f>IF(OR(P544="NA",COUNTIF(P546:P553,"NA")&gt;2)=TRUE,"NA",IF(AND(P546="",P547="",P548="",P549="",P550="",P551="",P552="",P553="")=TRUE,"",IF(COUNTIF(P546:P553,"sim")+COUNTIF(P546:P553,"NA")=8,4,IF(COUNTIF(P546:P553,"sim")+COUNTIF(P546:P553,"NA")&gt;=6,3,IF(COUNTIF(P546:P553,"sim")+COUNTIF(P546:P553,"NA")&gt;=4,2,IF(COUNTIF(P546:P553,"sim")+COUNTIF(P546:P553,"NA")&gt;=2,1,0))))))</f>
        <v/>
      </c>
      <c r="R544" s="161"/>
      <c r="S544" s="162"/>
      <c r="T544" s="39">
        <f>IF(Q544="",IF(O544="",L544,O544),Q544)</f>
        <v>3</v>
      </c>
      <c r="U544" s="12"/>
      <c r="V544" s="12"/>
      <c r="W544" s="12"/>
    </row>
    <row r="545" spans="1:23" ht="18.75" x14ac:dyDescent="0.25">
      <c r="A545" s="307"/>
      <c r="B545" s="8" t="s">
        <v>591</v>
      </c>
      <c r="C545" s="13"/>
      <c r="D545" s="644" t="s">
        <v>608</v>
      </c>
      <c r="E545" s="557"/>
      <c r="F545" s="76"/>
      <c r="G545" s="46"/>
      <c r="H545" s="550"/>
      <c r="I545" s="544"/>
      <c r="J545" s="224"/>
      <c r="K545" s="56"/>
      <c r="L545" s="369"/>
      <c r="M545" s="226"/>
      <c r="N545" s="157"/>
      <c r="O545" s="369"/>
      <c r="P545" s="264"/>
      <c r="Q545" s="46"/>
      <c r="R545" s="159"/>
      <c r="S545" s="160"/>
      <c r="T545" s="238"/>
      <c r="U545" s="12"/>
      <c r="V545" s="12"/>
      <c r="W545" s="12"/>
    </row>
    <row r="546" spans="1:23" ht="110.25" x14ac:dyDescent="0.25">
      <c r="A546" s="314" t="s">
        <v>438</v>
      </c>
      <c r="B546" s="8" t="s">
        <v>1025</v>
      </c>
      <c r="C546" s="13" t="s">
        <v>752</v>
      </c>
      <c r="D546" s="661"/>
      <c r="E546" s="537" t="s">
        <v>1988</v>
      </c>
      <c r="F546" s="538" t="s">
        <v>1470</v>
      </c>
      <c r="G546" s="46"/>
      <c r="H546" s="539"/>
      <c r="I546" s="544"/>
      <c r="J546" s="621" t="s">
        <v>1470</v>
      </c>
      <c r="K546" s="56"/>
      <c r="L546" s="369"/>
      <c r="M546" s="220" t="s">
        <v>1470</v>
      </c>
      <c r="N546" s="157"/>
      <c r="O546" s="369"/>
      <c r="P546" s="258"/>
      <c r="Q546" s="46"/>
      <c r="R546" s="159"/>
      <c r="S546" s="160"/>
      <c r="T546" s="235"/>
      <c r="U546" s="12"/>
      <c r="V546" s="12"/>
      <c r="W546" s="12"/>
    </row>
    <row r="547" spans="1:23" ht="63" x14ac:dyDescent="0.25">
      <c r="A547" s="307" t="s">
        <v>439</v>
      </c>
      <c r="B547" s="8" t="s">
        <v>1026</v>
      </c>
      <c r="C547" s="13" t="s">
        <v>752</v>
      </c>
      <c r="D547" s="661"/>
      <c r="E547" s="537" t="s">
        <v>1988</v>
      </c>
      <c r="F547" s="538" t="s">
        <v>1469</v>
      </c>
      <c r="G547" s="46"/>
      <c r="H547" s="539" t="s">
        <v>2096</v>
      </c>
      <c r="I547" s="493" t="s">
        <v>2097</v>
      </c>
      <c r="J547" s="621" t="s">
        <v>1469</v>
      </c>
      <c r="K547" s="56"/>
      <c r="L547" s="369"/>
      <c r="M547" s="220" t="s">
        <v>1469</v>
      </c>
      <c r="N547" s="600" t="s">
        <v>2297</v>
      </c>
      <c r="O547" s="369"/>
      <c r="P547" s="258"/>
      <c r="Q547" s="46"/>
      <c r="R547" s="159"/>
      <c r="S547" s="160"/>
      <c r="T547" s="235"/>
      <c r="U547" s="12"/>
      <c r="V547" s="12"/>
      <c r="W547" s="12"/>
    </row>
    <row r="548" spans="1:23" ht="63" x14ac:dyDescent="0.25">
      <c r="A548" s="307" t="s">
        <v>440</v>
      </c>
      <c r="B548" s="8" t="s">
        <v>1027</v>
      </c>
      <c r="C548" s="13" t="s">
        <v>752</v>
      </c>
      <c r="D548" s="661"/>
      <c r="E548" s="537" t="s">
        <v>1988</v>
      </c>
      <c r="F548" s="538" t="s">
        <v>1469</v>
      </c>
      <c r="G548" s="46"/>
      <c r="H548" s="539" t="s">
        <v>2098</v>
      </c>
      <c r="I548" s="493" t="s">
        <v>2099</v>
      </c>
      <c r="J548" s="621" t="s">
        <v>1469</v>
      </c>
      <c r="K548" s="56"/>
      <c r="L548" s="369"/>
      <c r="M548" s="220" t="s">
        <v>1469</v>
      </c>
      <c r="N548" s="157"/>
      <c r="O548" s="369"/>
      <c r="P548" s="258"/>
      <c r="Q548" s="46"/>
      <c r="R548" s="159"/>
      <c r="S548" s="160"/>
      <c r="T548" s="235"/>
      <c r="U548" s="12"/>
      <c r="V548" s="12"/>
      <c r="W548" s="12"/>
    </row>
    <row r="549" spans="1:23" ht="220.5" x14ac:dyDescent="0.25">
      <c r="A549" s="307" t="s">
        <v>441</v>
      </c>
      <c r="B549" s="8" t="s">
        <v>1028</v>
      </c>
      <c r="C549" s="13" t="s">
        <v>752</v>
      </c>
      <c r="D549" s="661"/>
      <c r="E549" s="537" t="s">
        <v>1988</v>
      </c>
      <c r="F549" s="538" t="s">
        <v>1470</v>
      </c>
      <c r="G549" s="46"/>
      <c r="H549" s="539"/>
      <c r="I549" s="493" t="s">
        <v>2302</v>
      </c>
      <c r="J549" s="621" t="s">
        <v>1470</v>
      </c>
      <c r="K549" s="56"/>
      <c r="L549" s="369"/>
      <c r="M549" s="220" t="s">
        <v>1469</v>
      </c>
      <c r="N549" s="602" t="s">
        <v>2298</v>
      </c>
      <c r="O549" s="369"/>
      <c r="P549" s="258"/>
      <c r="Q549" s="46"/>
      <c r="R549" s="159"/>
      <c r="S549" s="160"/>
      <c r="T549" s="235"/>
      <c r="U549" s="12"/>
      <c r="V549" s="12"/>
      <c r="W549" s="12"/>
    </row>
    <row r="550" spans="1:23" ht="220.5" x14ac:dyDescent="0.25">
      <c r="A550" s="307" t="s">
        <v>442</v>
      </c>
      <c r="B550" s="8" t="s">
        <v>1029</v>
      </c>
      <c r="C550" s="13" t="s">
        <v>752</v>
      </c>
      <c r="D550" s="661"/>
      <c r="E550" s="537" t="s">
        <v>1988</v>
      </c>
      <c r="F550" s="538" t="s">
        <v>1469</v>
      </c>
      <c r="G550" s="46"/>
      <c r="H550" s="539" t="s">
        <v>2100</v>
      </c>
      <c r="I550" s="493" t="s">
        <v>2276</v>
      </c>
      <c r="J550" s="621" t="s">
        <v>1469</v>
      </c>
      <c r="K550" s="56"/>
      <c r="L550" s="369"/>
      <c r="M550" s="220" t="s">
        <v>1469</v>
      </c>
      <c r="N550" s="600" t="s">
        <v>2299</v>
      </c>
      <c r="O550" s="369"/>
      <c r="P550" s="258"/>
      <c r="Q550" s="46"/>
      <c r="R550" s="159"/>
      <c r="S550" s="160"/>
      <c r="T550" s="235"/>
      <c r="U550" s="12"/>
      <c r="V550" s="12"/>
      <c r="W550" s="12"/>
    </row>
    <row r="551" spans="1:23" ht="78.75" x14ac:dyDescent="0.25">
      <c r="A551" s="307" t="s">
        <v>443</v>
      </c>
      <c r="B551" s="8" t="s">
        <v>1030</v>
      </c>
      <c r="C551" s="13" t="s">
        <v>752</v>
      </c>
      <c r="D551" s="661"/>
      <c r="E551" s="537" t="s">
        <v>1988</v>
      </c>
      <c r="F551" s="538" t="s">
        <v>1469</v>
      </c>
      <c r="G551" s="46"/>
      <c r="H551" s="539" t="s">
        <v>2101</v>
      </c>
      <c r="I551" s="493" t="s">
        <v>2102</v>
      </c>
      <c r="J551" s="621" t="s">
        <v>1469</v>
      </c>
      <c r="K551" s="56"/>
      <c r="L551" s="369"/>
      <c r="M551" s="220" t="s">
        <v>1469</v>
      </c>
      <c r="N551" s="157"/>
      <c r="O551" s="369"/>
      <c r="P551" s="258"/>
      <c r="Q551" s="46"/>
      <c r="R551" s="159"/>
      <c r="S551" s="160"/>
      <c r="T551" s="235"/>
      <c r="U551" s="12"/>
      <c r="V551" s="12"/>
      <c r="W551" s="12"/>
    </row>
    <row r="552" spans="1:23" ht="63" x14ac:dyDescent="0.25">
      <c r="A552" s="307" t="s">
        <v>444</v>
      </c>
      <c r="B552" s="8" t="s">
        <v>1031</v>
      </c>
      <c r="C552" s="13" t="s">
        <v>752</v>
      </c>
      <c r="D552" s="661"/>
      <c r="E552" s="537" t="s">
        <v>1988</v>
      </c>
      <c r="F552" s="538" t="s">
        <v>1469</v>
      </c>
      <c r="G552" s="46"/>
      <c r="H552" s="539" t="s">
        <v>2103</v>
      </c>
      <c r="I552" s="493" t="s">
        <v>2104</v>
      </c>
      <c r="J552" s="621" t="s">
        <v>1469</v>
      </c>
      <c r="K552" s="56"/>
      <c r="L552" s="369"/>
      <c r="M552" s="220" t="s">
        <v>1469</v>
      </c>
      <c r="N552" s="157"/>
      <c r="O552" s="369"/>
      <c r="P552" s="258"/>
      <c r="Q552" s="46"/>
      <c r="R552" s="159"/>
      <c r="S552" s="160"/>
      <c r="T552" s="235"/>
      <c r="U552" s="12"/>
      <c r="V552" s="12"/>
      <c r="W552" s="12"/>
    </row>
    <row r="553" spans="1:23" ht="110.25" x14ac:dyDescent="0.25">
      <c r="A553" s="307" t="s">
        <v>445</v>
      </c>
      <c r="B553" s="8" t="s">
        <v>1032</v>
      </c>
      <c r="C553" s="13" t="s">
        <v>1312</v>
      </c>
      <c r="D553" s="662"/>
      <c r="E553" s="537" t="s">
        <v>1988</v>
      </c>
      <c r="F553" s="538" t="s">
        <v>1469</v>
      </c>
      <c r="G553" s="46"/>
      <c r="H553" s="539" t="s">
        <v>2105</v>
      </c>
      <c r="I553" s="614" t="s">
        <v>2277</v>
      </c>
      <c r="J553" s="621" t="s">
        <v>1469</v>
      </c>
      <c r="K553" s="56"/>
      <c r="L553" s="369"/>
      <c r="M553" s="220" t="s">
        <v>1469</v>
      </c>
      <c r="N553" s="157"/>
      <c r="O553" s="369"/>
      <c r="P553" s="258"/>
      <c r="Q553" s="46"/>
      <c r="R553" s="159"/>
      <c r="S553" s="160"/>
      <c r="T553" s="235"/>
      <c r="U553" s="12"/>
      <c r="V553" s="12"/>
      <c r="W553" s="12"/>
    </row>
    <row r="554" spans="1:23" ht="21" x14ac:dyDescent="0.25">
      <c r="A554" s="308" t="s">
        <v>446</v>
      </c>
      <c r="B554" s="650" t="s">
        <v>1033</v>
      </c>
      <c r="C554" s="651"/>
      <c r="D554" s="652"/>
      <c r="E554" s="556"/>
      <c r="F554" s="55"/>
      <c r="G554" s="40">
        <f>IF(OR(F554="NA",COUNTIF(F556:F560,"NA")&gt;2)=TRUE,"NA",IF(AND(F556="",F557="",F558="",F559="",F560="")=TRUE,"",IF(COUNTIF(F556:F560,"sim")+COUNTIF(F556:F560,"NA")=5,4,IF(COUNTIF(F556:F560,"sim")+COUNTIF(F556:F560,"NA")&gt;=4,3,IF(COUNTIF(F556:F560,"sim")+COUNTIF(F556:F560,"NA")&gt;=3,2,IF(COUNTIF(F556:F560,"sim")+COUNTIF(F556:F560,"NA")&gt;=2,1,0))))))</f>
        <v>2</v>
      </c>
      <c r="H554" s="568"/>
      <c r="I554" s="569"/>
      <c r="J554" s="360"/>
      <c r="K554" s="276"/>
      <c r="L554" s="481">
        <f>IF(OR(J554="NA",COUNTIF(J556:J560,"NA")&gt;2)=TRUE,"NA",IF(AND(J556="",J557="",J558="",J559="",J560="")=TRUE,"",IF(COUNTIF(J556:J560,"sim")+COUNTIF(J556:J560,"NA")=5,4,IF(COUNTIF(J556:J560,"sim")+COUNTIF(J556:J560,"NA")&gt;=4,3,IF(COUNTIF(J556:J560,"sim")+COUNTIF(J556:J560,"NA")&gt;=3,2,IF(COUNTIF(J556:J560,"sim")+COUNTIF(J556:J560,"NA")&gt;=2,1,0))))))</f>
        <v>2</v>
      </c>
      <c r="M554" s="221"/>
      <c r="N554" s="165"/>
      <c r="O554" s="481">
        <f>IF(OR(M554="NA",COUNTIF(M556:M560,"NA")&gt;2)=TRUE,"NA",IF(AND(M556="",M557="",M558="",M559="",M560="")=TRUE,"",IF(COUNTIF(M556:M560,"sim")+COUNTIF(M556:M560,"NA")=5,4,IF(COUNTIF(M556:M560,"sim")+COUNTIF(M556:M560,"NA")&gt;=4,3,IF(COUNTIF(M556:M560,"sim")+COUNTIF(M556:M560,"NA")&gt;=3,2,IF(COUNTIF(M556:M560,"sim")+COUNTIF(M556:M560,"NA")&gt;=2,1,0))))))</f>
        <v>2</v>
      </c>
      <c r="P554" s="259"/>
      <c r="Q554" s="40" t="str">
        <f>IF(OR(P554="NA",COUNTIF(P556:P560,"NA")&gt;2)=TRUE,"NA",IF(AND(P556="",P557="",P558="",P559="",P560="")=TRUE,"",IF(COUNTIF(P556:P560,"sim")+COUNTIF(P556:P560,"NA")=5,4,IF(COUNTIF(P556:P560,"sim")+COUNTIF(P556:P560,"NA")&gt;=4,3,IF(COUNTIF(P556:P560,"sim")+COUNTIF(P556:P560,"NA")&gt;=3,2,IF(COUNTIF(P556:P560,"sim")+COUNTIF(P556:P560,"NA")&gt;=2,1,0))))))</f>
        <v/>
      </c>
      <c r="R554" s="161"/>
      <c r="S554" s="162"/>
      <c r="T554" s="39">
        <f>IF(Q554="",IF(O554="",L554,O554),Q554)</f>
        <v>2</v>
      </c>
      <c r="U554" s="12"/>
      <c r="V554" s="12"/>
      <c r="W554" s="12"/>
    </row>
    <row r="555" spans="1:23" ht="18.75" x14ac:dyDescent="0.25">
      <c r="A555" s="307"/>
      <c r="B555" s="8" t="s">
        <v>591</v>
      </c>
      <c r="C555" s="13"/>
      <c r="D555" s="644" t="s">
        <v>574</v>
      </c>
      <c r="E555" s="557"/>
      <c r="F555" s="76"/>
      <c r="G555" s="46"/>
      <c r="H555" s="550"/>
      <c r="I555" s="544"/>
      <c r="J555" s="224"/>
      <c r="K555" s="56"/>
      <c r="L555" s="369"/>
      <c r="M555" s="226"/>
      <c r="N555" s="157"/>
      <c r="O555" s="369"/>
      <c r="P555" s="264"/>
      <c r="Q555" s="46"/>
      <c r="R555" s="159"/>
      <c r="S555" s="160"/>
      <c r="T555" s="238"/>
      <c r="U555" s="12"/>
      <c r="V555" s="12"/>
      <c r="W555" s="12"/>
    </row>
    <row r="556" spans="1:23" ht="94.5" x14ac:dyDescent="0.25">
      <c r="A556" s="307" t="s">
        <v>447</v>
      </c>
      <c r="B556" s="8" t="s">
        <v>1034</v>
      </c>
      <c r="C556" s="13" t="s">
        <v>752</v>
      </c>
      <c r="D556" s="661"/>
      <c r="E556" s="537" t="s">
        <v>1988</v>
      </c>
      <c r="F556" s="538" t="s">
        <v>1470</v>
      </c>
      <c r="G556" s="46"/>
      <c r="H556" s="550"/>
      <c r="I556" s="544"/>
      <c r="J556" s="621" t="s">
        <v>1470</v>
      </c>
      <c r="K556" s="56"/>
      <c r="L556" s="369"/>
      <c r="M556" s="220" t="s">
        <v>1470</v>
      </c>
      <c r="N556" s="157"/>
      <c r="O556" s="369"/>
      <c r="P556" s="258"/>
      <c r="Q556" s="46"/>
      <c r="R556" s="159"/>
      <c r="S556" s="160"/>
      <c r="T556" s="235"/>
      <c r="U556" s="12"/>
      <c r="V556" s="12"/>
      <c r="W556" s="12"/>
    </row>
    <row r="557" spans="1:23" ht="78.75" x14ac:dyDescent="0.25">
      <c r="A557" s="307" t="s">
        <v>448</v>
      </c>
      <c r="B557" s="8" t="s">
        <v>1035</v>
      </c>
      <c r="C557" s="13" t="s">
        <v>752</v>
      </c>
      <c r="D557" s="661"/>
      <c r="E557" s="537" t="s">
        <v>1988</v>
      </c>
      <c r="F557" s="538" t="s">
        <v>1469</v>
      </c>
      <c r="G557" s="46"/>
      <c r="H557" s="550" t="s">
        <v>2100</v>
      </c>
      <c r="I557" s="493" t="s">
        <v>2106</v>
      </c>
      <c r="J557" s="621" t="s">
        <v>1469</v>
      </c>
      <c r="K557" s="56"/>
      <c r="L557" s="369"/>
      <c r="M557" s="220" t="s">
        <v>1469</v>
      </c>
      <c r="N557" s="157"/>
      <c r="O557" s="369"/>
      <c r="P557" s="258"/>
      <c r="Q557" s="46"/>
      <c r="R557" s="159"/>
      <c r="S557" s="160"/>
      <c r="T557" s="235"/>
      <c r="U557" s="12"/>
      <c r="V557" s="12"/>
      <c r="W557" s="12"/>
    </row>
    <row r="558" spans="1:23" ht="63" x14ac:dyDescent="0.25">
      <c r="A558" s="307" t="s">
        <v>449</v>
      </c>
      <c r="B558" s="8" t="s">
        <v>1036</v>
      </c>
      <c r="C558" s="13" t="s">
        <v>752</v>
      </c>
      <c r="D558" s="661"/>
      <c r="E558" s="537" t="s">
        <v>1988</v>
      </c>
      <c r="F558" s="538" t="s">
        <v>1469</v>
      </c>
      <c r="G558" s="46"/>
      <c r="H558" s="539" t="s">
        <v>2100</v>
      </c>
      <c r="I558" s="575" t="s">
        <v>2107</v>
      </c>
      <c r="J558" s="621" t="s">
        <v>1469</v>
      </c>
      <c r="K558" s="56"/>
      <c r="L558" s="369"/>
      <c r="M558" s="220" t="s">
        <v>1469</v>
      </c>
      <c r="N558" s="157"/>
      <c r="O558" s="369"/>
      <c r="P558" s="258"/>
      <c r="Q558" s="46"/>
      <c r="R558" s="159"/>
      <c r="S558" s="160"/>
      <c r="T558" s="235"/>
      <c r="U558" s="12"/>
      <c r="V558" s="12"/>
      <c r="W558" s="12"/>
    </row>
    <row r="559" spans="1:23" ht="94.5" x14ac:dyDescent="0.25">
      <c r="A559" s="307" t="s">
        <v>451</v>
      </c>
      <c r="B559" s="8" t="s">
        <v>1037</v>
      </c>
      <c r="C559" s="13" t="s">
        <v>752</v>
      </c>
      <c r="D559" s="661"/>
      <c r="E559" s="537" t="s">
        <v>1988</v>
      </c>
      <c r="F559" s="538" t="s">
        <v>1469</v>
      </c>
      <c r="G559" s="46"/>
      <c r="H559" s="539" t="s">
        <v>2108</v>
      </c>
      <c r="I559" s="493" t="s">
        <v>2300</v>
      </c>
      <c r="J559" s="621" t="s">
        <v>1469</v>
      </c>
      <c r="K559" s="56"/>
      <c r="L559" s="369"/>
      <c r="M559" s="220" t="s">
        <v>1469</v>
      </c>
      <c r="N559" s="600" t="s">
        <v>2301</v>
      </c>
      <c r="O559" s="369"/>
      <c r="P559" s="258"/>
      <c r="Q559" s="46"/>
      <c r="R559" s="159"/>
      <c r="S559" s="160"/>
      <c r="T559" s="235"/>
      <c r="U559" s="12"/>
      <c r="V559" s="12"/>
      <c r="W559" s="12"/>
    </row>
    <row r="560" spans="1:23" ht="78.75" x14ac:dyDescent="0.25">
      <c r="A560" s="307" t="s">
        <v>452</v>
      </c>
      <c r="B560" s="8" t="s">
        <v>1038</v>
      </c>
      <c r="C560" s="13" t="s">
        <v>1297</v>
      </c>
      <c r="D560" s="662"/>
      <c r="E560" s="537" t="s">
        <v>1988</v>
      </c>
      <c r="F560" s="538" t="s">
        <v>1470</v>
      </c>
      <c r="G560" s="46"/>
      <c r="H560" s="539" t="s">
        <v>2109</v>
      </c>
      <c r="I560" s="544"/>
      <c r="J560" s="621" t="s">
        <v>1470</v>
      </c>
      <c r="K560" s="56"/>
      <c r="L560" s="369"/>
      <c r="M560" s="220" t="s">
        <v>1470</v>
      </c>
      <c r="N560" s="600" t="s">
        <v>2291</v>
      </c>
      <c r="O560" s="369"/>
      <c r="P560" s="258"/>
      <c r="Q560" s="46"/>
      <c r="R560" s="159"/>
      <c r="S560" s="160"/>
      <c r="T560" s="235"/>
      <c r="U560" s="12"/>
      <c r="V560" s="12"/>
      <c r="W560" s="12"/>
    </row>
    <row r="561" spans="1:23" ht="21" x14ac:dyDescent="0.25">
      <c r="A561" s="308" t="s">
        <v>453</v>
      </c>
      <c r="B561" s="650" t="s">
        <v>1039</v>
      </c>
      <c r="C561" s="651"/>
      <c r="D561" s="652"/>
      <c r="E561" s="556"/>
      <c r="F561" s="55"/>
      <c r="G561" s="40">
        <f>IF(OR(F561="NA",COUNTIF(F563:F567,"NA")&gt;2)=TRUE,"NA",IF(AND(F563="",F564="",F565="",F566="",F567="")=TRUE,"",IF(COUNTIF(F563:F567,"sim")+COUNTIF(F563:F567,"NA")=5,4,IF(COUNTIF(F563:F567,"sim")+COUNTIF(F563:F567,"NA")&gt;=4,3,IF(COUNTIF(F563:F567,"sim")+COUNTIF(F563:F567,"NA")&gt;=3,2,IF(COUNTIF(F563:F567,"sim")+COUNTIF(F563:F567,"NA")&gt;=2,1,0))))))</f>
        <v>4</v>
      </c>
      <c r="H561" s="568"/>
      <c r="I561" s="569"/>
      <c r="J561" s="360"/>
      <c r="K561" s="276"/>
      <c r="L561" s="481">
        <f>IF(OR(J561="NA",COUNTIF(J563:J567,"NA")&gt;2)=TRUE,"NA",IF(AND(J563="",J564="",J565="",J566="",J567="")=TRUE,"",IF(COUNTIF(J563:J567,"sim")+COUNTIF(J563:J567,"NA")=5,4,IF(COUNTIF(J563:J567,"sim")+COUNTIF(J563:J567,"NA")&gt;=4,3,IF(COUNTIF(J563:J567,"sim")+COUNTIF(J563:J567,"NA")&gt;=3,2,IF(COUNTIF(J563:J567,"sim")+COUNTIF(J563:J567,"NA")&gt;=2,1,0))))))</f>
        <v>4</v>
      </c>
      <c r="M561" s="221"/>
      <c r="N561" s="165"/>
      <c r="O561" s="481">
        <f>IF(OR(M561="NA",COUNTIF(M563:M567,"NA")&gt;2)=TRUE,"NA",IF(AND(M563="",M564="",M565="",M566="",M567="")=TRUE,"",IF(COUNTIF(M563:M567,"sim")+COUNTIF(M563:M567,"NA")=5,4,IF(COUNTIF(M563:M567,"sim")+COUNTIF(M563:M567,"NA")&gt;=4,3,IF(COUNTIF(M563:M567,"sim")+COUNTIF(M563:M567,"NA")&gt;=3,2,IF(COUNTIF(M563:M567,"sim")+COUNTIF(M563:M567,"NA")&gt;=2,1,0))))))</f>
        <v>4</v>
      </c>
      <c r="P561" s="259"/>
      <c r="Q561" s="40" t="str">
        <f>IF(OR(P561="NA",COUNTIF(P563:P567,"NA")&gt;2)=TRUE,"NA",IF(AND(P563="",P564="",P565="",P566="",P567="")=TRUE,"",IF(COUNTIF(P563:P567,"sim")+COUNTIF(P563:P567,"NA")=5,4,IF(COUNTIF(P563:P567,"sim")+COUNTIF(P563:P567,"NA")&gt;=4,3,IF(COUNTIF(P563:P567,"sim")+COUNTIF(P563:P567,"NA")&gt;=3,2,IF(COUNTIF(P563:P567,"sim")+COUNTIF(P563:P567,"NA")&gt;=2,1,0))))))</f>
        <v/>
      </c>
      <c r="R561" s="161"/>
      <c r="S561" s="162"/>
      <c r="T561" s="39">
        <f>IF(Q561="",IF(O561="",L561,O561),Q561)</f>
        <v>4</v>
      </c>
      <c r="U561" s="12"/>
      <c r="V561" s="12"/>
      <c r="W561" s="12"/>
    </row>
    <row r="562" spans="1:23" ht="18.75" x14ac:dyDescent="0.25">
      <c r="A562" s="307"/>
      <c r="B562" s="8" t="s">
        <v>591</v>
      </c>
      <c r="C562" s="13"/>
      <c r="D562" s="644" t="s">
        <v>574</v>
      </c>
      <c r="E562" s="557"/>
      <c r="F562" s="76"/>
      <c r="G562" s="46"/>
      <c r="H562" s="550"/>
      <c r="I562" s="544"/>
      <c r="J562" s="224"/>
      <c r="K562" s="56"/>
      <c r="L562" s="369"/>
      <c r="M562" s="226"/>
      <c r="N562" s="157"/>
      <c r="O562" s="369"/>
      <c r="P562" s="264"/>
      <c r="Q562" s="46"/>
      <c r="R562" s="159"/>
      <c r="S562" s="160"/>
      <c r="T562" s="238"/>
      <c r="U562" s="12"/>
      <c r="V562" s="12"/>
      <c r="W562" s="12"/>
    </row>
    <row r="563" spans="1:23" ht="63" x14ac:dyDescent="0.25">
      <c r="A563" s="307" t="s">
        <v>454</v>
      </c>
      <c r="B563" s="8" t="s">
        <v>1040</v>
      </c>
      <c r="C563" s="13" t="s">
        <v>1298</v>
      </c>
      <c r="D563" s="661"/>
      <c r="E563" s="537" t="s">
        <v>1988</v>
      </c>
      <c r="F563" s="538" t="s">
        <v>1469</v>
      </c>
      <c r="G563" s="46"/>
      <c r="H563" s="539" t="s">
        <v>2110</v>
      </c>
      <c r="I563" s="493" t="s">
        <v>2111</v>
      </c>
      <c r="J563" s="621" t="s">
        <v>1469</v>
      </c>
      <c r="K563" s="56"/>
      <c r="L563" s="369"/>
      <c r="M563" s="220" t="s">
        <v>1469</v>
      </c>
      <c r="N563" s="157"/>
      <c r="O563" s="369"/>
      <c r="P563" s="258"/>
      <c r="Q563" s="46"/>
      <c r="R563" s="159"/>
      <c r="S563" s="160"/>
      <c r="T563" s="235"/>
      <c r="U563" s="12"/>
      <c r="V563" s="12"/>
      <c r="W563" s="12"/>
    </row>
    <row r="564" spans="1:23" ht="78.75" x14ac:dyDescent="0.25">
      <c r="A564" s="307" t="s">
        <v>455</v>
      </c>
      <c r="B564" s="8" t="s">
        <v>1041</v>
      </c>
      <c r="C564" s="13" t="s">
        <v>1299</v>
      </c>
      <c r="D564" s="661"/>
      <c r="E564" s="537" t="s">
        <v>1988</v>
      </c>
      <c r="F564" s="538" t="s">
        <v>1469</v>
      </c>
      <c r="G564" s="46"/>
      <c r="H564" s="539" t="s">
        <v>2112</v>
      </c>
      <c r="I564" s="493" t="s">
        <v>2113</v>
      </c>
      <c r="J564" s="621" t="s">
        <v>1469</v>
      </c>
      <c r="K564" s="56"/>
      <c r="L564" s="369"/>
      <c r="M564" s="220" t="s">
        <v>1469</v>
      </c>
      <c r="N564" s="157"/>
      <c r="O564" s="369"/>
      <c r="P564" s="258"/>
      <c r="Q564" s="46"/>
      <c r="R564" s="159"/>
      <c r="S564" s="160"/>
      <c r="T564" s="235"/>
      <c r="U564" s="12"/>
      <c r="V564" s="12"/>
      <c r="W564" s="12"/>
    </row>
    <row r="565" spans="1:23" ht="94.5" x14ac:dyDescent="0.25">
      <c r="A565" s="307" t="s">
        <v>456</v>
      </c>
      <c r="B565" s="8" t="s">
        <v>1042</v>
      </c>
      <c r="C565" s="13" t="s">
        <v>1375</v>
      </c>
      <c r="D565" s="661"/>
      <c r="E565" s="537" t="s">
        <v>1988</v>
      </c>
      <c r="F565" s="538" t="s">
        <v>1469</v>
      </c>
      <c r="G565" s="46"/>
      <c r="H565" s="539" t="s">
        <v>2114</v>
      </c>
      <c r="I565" s="493" t="s">
        <v>2115</v>
      </c>
      <c r="J565" s="621" t="s">
        <v>1469</v>
      </c>
      <c r="K565" s="56"/>
      <c r="L565" s="369"/>
      <c r="M565" s="220" t="s">
        <v>1469</v>
      </c>
      <c r="N565" s="157"/>
      <c r="O565" s="369"/>
      <c r="P565" s="258"/>
      <c r="Q565" s="46"/>
      <c r="R565" s="159"/>
      <c r="S565" s="160"/>
      <c r="T565" s="235"/>
      <c r="U565" s="12"/>
      <c r="V565" s="12"/>
      <c r="W565" s="12"/>
    </row>
    <row r="566" spans="1:23" ht="78.75" x14ac:dyDescent="0.25">
      <c r="A566" s="307" t="s">
        <v>457</v>
      </c>
      <c r="B566" s="8" t="s">
        <v>1043</v>
      </c>
      <c r="C566" s="13" t="s">
        <v>1300</v>
      </c>
      <c r="D566" s="661"/>
      <c r="E566" s="537" t="s">
        <v>1988</v>
      </c>
      <c r="F566" s="551" t="s">
        <v>1469</v>
      </c>
      <c r="G566" s="46"/>
      <c r="H566" s="577" t="s">
        <v>2116</v>
      </c>
      <c r="I566" s="493" t="s">
        <v>2117</v>
      </c>
      <c r="J566" s="622" t="s">
        <v>1469</v>
      </c>
      <c r="K566" s="56"/>
      <c r="L566" s="369"/>
      <c r="M566" s="220" t="s">
        <v>1469</v>
      </c>
      <c r="N566" s="157"/>
      <c r="O566" s="369"/>
      <c r="P566" s="258"/>
      <c r="Q566" s="46"/>
      <c r="R566" s="159"/>
      <c r="S566" s="160"/>
      <c r="T566" s="235"/>
      <c r="U566" s="12"/>
      <c r="V566" s="12"/>
      <c r="W566" s="12"/>
    </row>
    <row r="567" spans="1:23" ht="78.75" x14ac:dyDescent="0.25">
      <c r="A567" s="307" t="s">
        <v>458</v>
      </c>
      <c r="B567" s="8" t="s">
        <v>1044</v>
      </c>
      <c r="C567" s="13" t="s">
        <v>1301</v>
      </c>
      <c r="D567" s="662"/>
      <c r="E567" s="537" t="s">
        <v>1988</v>
      </c>
      <c r="F567" s="551" t="s">
        <v>1469</v>
      </c>
      <c r="G567" s="46"/>
      <c r="H567" s="539" t="s">
        <v>2118</v>
      </c>
      <c r="I567" s="493" t="s">
        <v>2119</v>
      </c>
      <c r="J567" s="622" t="s">
        <v>1469</v>
      </c>
      <c r="K567" s="56"/>
      <c r="L567" s="369"/>
      <c r="M567" s="220" t="s">
        <v>1469</v>
      </c>
      <c r="N567" s="157"/>
      <c r="O567" s="369"/>
      <c r="P567" s="258"/>
      <c r="Q567" s="46"/>
      <c r="R567" s="159"/>
      <c r="S567" s="160"/>
      <c r="T567" s="235"/>
      <c r="U567" s="12"/>
      <c r="V567" s="12"/>
      <c r="W567" s="12"/>
    </row>
    <row r="568" spans="1:23" s="44" customFormat="1" ht="21" x14ac:dyDescent="0.35">
      <c r="A568" s="302" t="s">
        <v>459</v>
      </c>
      <c r="B568" s="658" t="s">
        <v>1045</v>
      </c>
      <c r="C568" s="659"/>
      <c r="D568" s="660"/>
      <c r="E568" s="555"/>
      <c r="F568" s="72"/>
      <c r="G568" s="213">
        <f>IFERROR(IF(F568="NA","NÃO AVALIADO",IF(OR(AND(G570="NA",G577="NA")=TRUE,AND(G570="NA",G584="NA")=TRUE,AND(G570="NA",G591="NA")=TRUE,AND(G577="NA",G584="NA")=TRUE,AND(G577="NA",G591="NA")=TRUE,AND(G584="NA",G591="NA")=TRUE)=TRUE,"NÃO AVALIADO",IF(AND(G570="",G577="",G584="",G591="")=TRUE,"",IF(AVERAGE(G570,G577,G584,G591)-INT(AVERAGE(G570,G577,G584,G591))&lt;=0.5,INT(AVERAGE(G570,G577,G584,G591)),INT(AVERAGE(G570,G577,G584,G591))+1)))),"")</f>
        <v>0</v>
      </c>
      <c r="H568" s="564"/>
      <c r="I568" s="565"/>
      <c r="J568" s="219"/>
      <c r="K568" s="65"/>
      <c r="L568" s="482">
        <f>IFERROR(IF(J568="NA","NÃO AVALIADO",IF(OR(AND(L570="NA",L577="NA")=TRUE,AND(L570="NA",L584="NA")=TRUE,AND(L570="NA",L591="NA")=TRUE,AND(L577="NA",L584="NA")=TRUE,AND(L577="NA",L591="NA")=TRUE,AND(L584="NA",L591="NA")=TRUE)=TRUE,"NÃO AVALIADO",IF(AND(L570="",L577="",L584="",L591="")=TRUE,"",IF(AVERAGE(L570,L577,L584,L591)-INT(AVERAGE(L570,L577,L584,L591))&lt;=0.5,INT(AVERAGE(L570,L577,L584,L591)),INT(AVERAGE(L570,L577,L584,L591))+1)))),"")</f>
        <v>0</v>
      </c>
      <c r="M568" s="227"/>
      <c r="N568" s="62"/>
      <c r="O568" s="482">
        <f>IFERROR(IF(M568="NA","NÃO AVALIADO",IF(OR(AND(O570="NA",O577="NA")=TRUE,AND(O570="NA",O584="NA")=TRUE,AND(O570="NA",O591="NA")=TRUE,AND(O577="NA",O584="NA")=TRUE,AND(O577="NA",O591="NA")=TRUE,AND(O584="NA",O591="NA")=TRUE)=TRUE,"NÃO AVALIADO",IF(AND(O570="",O577="",O584="",O591="")=TRUE,"",IF(AVERAGE(O570,O577,O584,O591)-INT(AVERAGE(O570,O577,O584,O591))&lt;=0.5,INT(AVERAGE(O570,O577,O584,O591)),INT(AVERAGE(O570,O577,O584,O591))+1)))),"")</f>
        <v>0</v>
      </c>
      <c r="P568" s="149"/>
      <c r="Q568" s="213" t="str">
        <f>IFERROR(IF(P568="NA","NÃO AVALIADO",IF(OR(AND(Q570="NA",Q577="NA")=TRUE,AND(Q570="NA",Q584="NA")=TRUE,AND(Q570="NA",Q591="NA")=TRUE,AND(Q577="NA",Q584="NA")=TRUE,AND(Q577="NA",Q591="NA")=TRUE,AND(Q584="NA",Q591="NA")=TRUE)=TRUE,"NÃO AVALIADO",IF(AND(Q570="",Q577="",Q584="",Q591="")=TRUE,"",IF(AVERAGE(Q570,Q577,Q584,Q591)-INT(AVERAGE(Q570,Q577,Q584,Q591))&lt;=0.5,INT(AVERAGE(Q570,Q577,Q584,Q591)),INT(AVERAGE(Q570,Q577,Q584,Q591))+1)))),"")</f>
        <v/>
      </c>
      <c r="R568" s="72"/>
      <c r="S568" s="151"/>
      <c r="T568" s="232">
        <f>IF(Q568="",IF(O568="",L568,O568),Q568)</f>
        <v>0</v>
      </c>
      <c r="U568" s="45"/>
      <c r="V568" s="45"/>
      <c r="W568" s="45"/>
    </row>
    <row r="569" spans="1:23" ht="21" x14ac:dyDescent="0.25">
      <c r="A569" s="303" t="s">
        <v>3</v>
      </c>
      <c r="B569" s="664" t="s">
        <v>564</v>
      </c>
      <c r="C569" s="651"/>
      <c r="D569" s="652"/>
      <c r="E569" s="537"/>
      <c r="F569" s="64"/>
      <c r="G569" s="41"/>
      <c r="H569" s="539"/>
      <c r="I569" s="544"/>
      <c r="J569" s="220"/>
      <c r="K569" s="53"/>
      <c r="L569" s="368"/>
      <c r="M569" s="225"/>
      <c r="N569" s="157"/>
      <c r="O569" s="368"/>
      <c r="P569" s="263"/>
      <c r="Q569" s="41"/>
      <c r="R569" s="157"/>
      <c r="S569" s="158"/>
      <c r="T569" s="233"/>
      <c r="U569" s="12"/>
      <c r="V569" s="12"/>
      <c r="W569" s="12"/>
    </row>
    <row r="570" spans="1:23" ht="21" x14ac:dyDescent="0.25">
      <c r="A570" s="304" t="s">
        <v>460</v>
      </c>
      <c r="B570" s="663" t="s">
        <v>1046</v>
      </c>
      <c r="C570" s="651"/>
      <c r="D570" s="652"/>
      <c r="E570" s="559"/>
      <c r="F570" s="55"/>
      <c r="G570" s="40">
        <f>IF(OR(F570="NA",COUNTIF(F572:F576,"NA")&gt;2)=TRUE,"NA",IF(AND(F572="",F573="",F574="",F575="",F576="")=TRUE,"",IF(COUNTIF(F572:F576,"sim")+COUNTIF(F572:F576,"NA")=5,4,IF(COUNTIF(F572:F576,"sim")+COUNTIF(F572:F576,"NA")&gt;=4,3,IF(COUNTIF(F572:F576,"sim")+COUNTIF(F572:F576,"NA")&gt;=3,2,IF(COUNTIF(F572:F576,"sim")+COUNTIF(F572:F576,"NA")&gt;=2,1,0))))))</f>
        <v>1</v>
      </c>
      <c r="H570" s="572"/>
      <c r="I570" s="569"/>
      <c r="J570" s="360"/>
      <c r="K570" s="278"/>
      <c r="L570" s="481">
        <f>IF(OR(J570="NA",COUNTIF(J572:J576,"NA")&gt;2)=TRUE,"NA",IF(AND(J572="",J573="",J574="",J575="",J576="")=TRUE,"",IF(COUNTIF(J572:J576,"sim")+COUNTIF(J572:J576,"NA")=5,4,IF(COUNTIF(J572:J576,"sim")+COUNTIF(J572:J576,"NA")&gt;=4,3,IF(COUNTIF(J572:J576,"sim")+COUNTIF(J572:J576,"NA")&gt;=3,2,IF(COUNTIF(J572:J576,"sim")+COUNTIF(J572:J576,"NA")&gt;=2,1,0))))))</f>
        <v>1</v>
      </c>
      <c r="M570" s="221"/>
      <c r="N570" s="165"/>
      <c r="O570" s="481">
        <f>IF(OR(M570="NA",COUNTIF(M572:M576,"NA")&gt;2)=TRUE,"NA",IF(AND(M572="",M573="",M574="",M575="",M576="")=TRUE,"",IF(COUNTIF(M572:M576,"sim")+COUNTIF(M572:M576,"NA")=5,4,IF(COUNTIF(M572:M576,"sim")+COUNTIF(M572:M576,"NA")&gt;=4,3,IF(COUNTIF(M572:M576,"sim")+COUNTIF(M572:M576,"NA")&gt;=3,2,IF(COUNTIF(M572:M576,"sim")+COUNTIF(M572:M576,"NA")&gt;=2,1,0))))))</f>
        <v>1</v>
      </c>
      <c r="P570" s="259"/>
      <c r="Q570" s="40" t="str">
        <f>IF(OR(P570="NA",COUNTIF(P572:P576,"NA")&gt;2)=TRUE,"NA",IF(AND(P572="",P573="",P574="",P575="",P576="")=TRUE,"",IF(COUNTIF(P572:P576,"sim")+COUNTIF(P572:P576,"NA")=5,4,IF(COUNTIF(P572:P576,"sim")+COUNTIF(P572:P576,"NA")&gt;=4,3,IF(COUNTIF(P572:P576,"sim")+COUNTIF(P572:P576,"NA")&gt;=3,2,IF(COUNTIF(P572:P576,"sim")+COUNTIF(P572:P576,"NA")&gt;=2,1,0))))))</f>
        <v/>
      </c>
      <c r="R570" s="165"/>
      <c r="S570" s="166"/>
      <c r="T570" s="39">
        <f>IF(Q570="",IF(O570="",L570,O570),Q570)</f>
        <v>1</v>
      </c>
      <c r="U570" s="12"/>
      <c r="V570" s="12"/>
      <c r="W570" s="12"/>
    </row>
    <row r="571" spans="1:23" ht="18.75" x14ac:dyDescent="0.25">
      <c r="A571" s="307"/>
      <c r="B571" s="8" t="s">
        <v>591</v>
      </c>
      <c r="C571" s="13"/>
      <c r="D571" s="644" t="s">
        <v>574</v>
      </c>
      <c r="E571" s="557"/>
      <c r="F571" s="76"/>
      <c r="G571" s="46"/>
      <c r="H571" s="550"/>
      <c r="I571" s="544"/>
      <c r="J571" s="224"/>
      <c r="K571" s="56"/>
      <c r="L571" s="369"/>
      <c r="M571" s="226"/>
      <c r="N571" s="157"/>
      <c r="O571" s="369"/>
      <c r="P571" s="264"/>
      <c r="Q571" s="46"/>
      <c r="R571" s="159"/>
      <c r="S571" s="160"/>
      <c r="T571" s="238"/>
      <c r="U571" s="12"/>
      <c r="V571" s="12"/>
      <c r="W571" s="12"/>
    </row>
    <row r="572" spans="1:23" ht="47.25" x14ac:dyDescent="0.25">
      <c r="A572" s="305" t="s">
        <v>461</v>
      </c>
      <c r="B572" s="8" t="s">
        <v>1047</v>
      </c>
      <c r="C572" s="20" t="s">
        <v>1048</v>
      </c>
      <c r="D572" s="661"/>
      <c r="E572" s="537" t="s">
        <v>1876</v>
      </c>
      <c r="F572" s="538" t="s">
        <v>1470</v>
      </c>
      <c r="G572" s="41"/>
      <c r="H572" s="539"/>
      <c r="I572" s="544" t="s">
        <v>2120</v>
      </c>
      <c r="J572" s="621" t="s">
        <v>1470</v>
      </c>
      <c r="K572" s="53"/>
      <c r="L572" s="368"/>
      <c r="M572" s="220" t="s">
        <v>1470</v>
      </c>
      <c r="N572" s="157"/>
      <c r="O572" s="368"/>
      <c r="P572" s="258"/>
      <c r="Q572" s="41"/>
      <c r="R572" s="157"/>
      <c r="S572" s="158"/>
      <c r="T572" s="233"/>
      <c r="U572" s="12"/>
      <c r="V572" s="12"/>
      <c r="W572" s="12"/>
    </row>
    <row r="573" spans="1:23" ht="63" x14ac:dyDescent="0.25">
      <c r="A573" s="305" t="s">
        <v>462</v>
      </c>
      <c r="B573" s="8" t="s">
        <v>1049</v>
      </c>
      <c r="C573" s="21" t="s">
        <v>1378</v>
      </c>
      <c r="D573" s="661"/>
      <c r="E573" s="537" t="s">
        <v>1876</v>
      </c>
      <c r="F573" s="538" t="s">
        <v>1470</v>
      </c>
      <c r="G573" s="41"/>
      <c r="H573" s="539"/>
      <c r="I573" s="544"/>
      <c r="J573" s="621" t="s">
        <v>1470</v>
      </c>
      <c r="K573" s="53"/>
      <c r="L573" s="368"/>
      <c r="M573" s="220" t="s">
        <v>1470</v>
      </c>
      <c r="N573" s="157"/>
      <c r="O573" s="368"/>
      <c r="P573" s="258"/>
      <c r="Q573" s="41"/>
      <c r="R573" s="157"/>
      <c r="S573" s="158"/>
      <c r="T573" s="233"/>
      <c r="U573" s="12"/>
      <c r="V573" s="12"/>
      <c r="W573" s="12"/>
    </row>
    <row r="574" spans="1:23" ht="94.5" x14ac:dyDescent="0.25">
      <c r="A574" s="305" t="s">
        <v>463</v>
      </c>
      <c r="B574" s="8" t="s">
        <v>1050</v>
      </c>
      <c r="C574" s="21" t="s">
        <v>1376</v>
      </c>
      <c r="D574" s="661"/>
      <c r="E574" s="537" t="s">
        <v>1876</v>
      </c>
      <c r="F574" s="538" t="s">
        <v>1470</v>
      </c>
      <c r="G574" s="41"/>
      <c r="H574" s="539"/>
      <c r="I574" s="544"/>
      <c r="J574" s="621" t="s">
        <v>1470</v>
      </c>
      <c r="K574" s="53"/>
      <c r="L574" s="368"/>
      <c r="M574" s="220" t="s">
        <v>1470</v>
      </c>
      <c r="N574" s="157"/>
      <c r="O574" s="368"/>
      <c r="P574" s="258"/>
      <c r="Q574" s="41"/>
      <c r="R574" s="157"/>
      <c r="S574" s="158"/>
      <c r="T574" s="233"/>
      <c r="U574" s="12"/>
      <c r="V574" s="12"/>
      <c r="W574" s="12"/>
    </row>
    <row r="575" spans="1:23" ht="63" x14ac:dyDescent="0.25">
      <c r="A575" s="307" t="s">
        <v>464</v>
      </c>
      <c r="B575" s="8" t="s">
        <v>1051</v>
      </c>
      <c r="C575" s="21" t="s">
        <v>1052</v>
      </c>
      <c r="D575" s="661"/>
      <c r="E575" s="537" t="s">
        <v>1876</v>
      </c>
      <c r="F575" s="538" t="s">
        <v>1469</v>
      </c>
      <c r="G575" s="46"/>
      <c r="H575" s="539" t="s">
        <v>2121</v>
      </c>
      <c r="I575" s="493" t="s">
        <v>2122</v>
      </c>
      <c r="J575" s="621" t="s">
        <v>1469</v>
      </c>
      <c r="K575" s="56"/>
      <c r="L575" s="369"/>
      <c r="M575" s="220" t="s">
        <v>1469</v>
      </c>
      <c r="N575" s="157"/>
      <c r="O575" s="369"/>
      <c r="P575" s="258"/>
      <c r="Q575" s="46"/>
      <c r="R575" s="159"/>
      <c r="S575" s="160"/>
      <c r="T575" s="235"/>
      <c r="U575" s="12"/>
      <c r="V575" s="12"/>
      <c r="W575" s="12"/>
    </row>
    <row r="576" spans="1:23" ht="60" x14ac:dyDescent="0.25">
      <c r="A576" s="307" t="s">
        <v>465</v>
      </c>
      <c r="B576" s="8" t="s">
        <v>1053</v>
      </c>
      <c r="C576" s="21" t="s">
        <v>1377</v>
      </c>
      <c r="D576" s="662"/>
      <c r="E576" s="537" t="s">
        <v>1876</v>
      </c>
      <c r="F576" s="538" t="s">
        <v>1469</v>
      </c>
      <c r="G576" s="46"/>
      <c r="H576" s="539" t="s">
        <v>2123</v>
      </c>
      <c r="I576" s="493" t="s">
        <v>2124</v>
      </c>
      <c r="J576" s="621" t="s">
        <v>1469</v>
      </c>
      <c r="K576" s="56"/>
      <c r="L576" s="369"/>
      <c r="M576" s="220" t="s">
        <v>1469</v>
      </c>
      <c r="N576" s="157"/>
      <c r="O576" s="369"/>
      <c r="P576" s="258"/>
      <c r="Q576" s="46"/>
      <c r="R576" s="159"/>
      <c r="S576" s="160"/>
      <c r="T576" s="235"/>
      <c r="U576" s="12"/>
      <c r="V576" s="12"/>
      <c r="W576" s="12"/>
    </row>
    <row r="577" spans="1:23" ht="21" x14ac:dyDescent="0.25">
      <c r="A577" s="308" t="s">
        <v>466</v>
      </c>
      <c r="B577" s="650" t="s">
        <v>1054</v>
      </c>
      <c r="C577" s="651"/>
      <c r="D577" s="652"/>
      <c r="E577" s="556"/>
      <c r="F577" s="55"/>
      <c r="G577" s="40">
        <f>IF(OR(F577="NA",COUNTIF(F579:F583,"NA")&gt;2)=TRUE,"NA",IF(AND(F579="",F580="",F581="",F582="",F583="")=TRUE,"",IF(COUNTIF(F579:F583,"sim")+COUNTIF(F579:F583,"NA")=5,4,IF(COUNTIF(F579:F583,"sim")+COUNTIF(F579:F583,"NA")&gt;=4,3,IF(COUNTIF(F579:F583,"sim")+COUNTIF(F579:F583,"NA")&gt;=3,2,IF(COUNTIF(F579:F583,"sim")+COUNTIF(F579:F583,"NA")&gt;=2,1,0))))))</f>
        <v>0</v>
      </c>
      <c r="H577" s="568"/>
      <c r="I577" s="569"/>
      <c r="J577" s="360"/>
      <c r="K577" s="275"/>
      <c r="L577" s="481">
        <f>IF(OR(J577="NA",COUNTIF(J579:J583,"NA")&gt;2)=TRUE,"NA",IF(AND(J579="",J580="",J581="",J582="",J583="")=TRUE,"",IF(COUNTIF(J579:J583,"sim")+COUNTIF(J579:J583,"NA")=5,4,IF(COUNTIF(J579:J583,"sim")+COUNTIF(J579:J583,"NA")&gt;=4,3,IF(COUNTIF(J579:J583,"sim")+COUNTIF(J579:J583,"NA")&gt;=3,2,IF(COUNTIF(J579:J583,"sim")+COUNTIF(J579:J583,"NA")&gt;=2,1,0))))))</f>
        <v>0</v>
      </c>
      <c r="M577" s="221"/>
      <c r="N577" s="165"/>
      <c r="O577" s="481">
        <f>IF(OR(M577="NA",COUNTIF(M579:M583,"NA")&gt;2)=TRUE,"NA",IF(AND(M579="",M580="",M581="",M582="",M583="")=TRUE,"",IF(COUNTIF(M579:M583,"sim")+COUNTIF(M579:M583,"NA")=5,4,IF(COUNTIF(M579:M583,"sim")+COUNTIF(M579:M583,"NA")&gt;=4,3,IF(COUNTIF(M579:M583,"sim")+COUNTIF(M579:M583,"NA")&gt;=3,2,IF(COUNTIF(M579:M583,"sim")+COUNTIF(M579:M583,"NA")&gt;=2,1,0))))))</f>
        <v>0</v>
      </c>
      <c r="P577" s="259"/>
      <c r="Q577" s="40" t="str">
        <f>IF(OR(P577="NA",COUNTIF(P579:P583,"NA")&gt;2)=TRUE,"NA",IF(AND(P579="",P580="",P581="",P582="",P583="")=TRUE,"",IF(COUNTIF(P579:P583,"sim")+COUNTIF(P579:P583,"NA")=5,4,IF(COUNTIF(P579:P583,"sim")+COUNTIF(P579:P583,"NA")&gt;=4,3,IF(COUNTIF(P579:P583,"sim")+COUNTIF(P579:P583,"NA")&gt;=3,2,IF(COUNTIF(P579:P583,"sim")+COUNTIF(P579:P583,"NA")&gt;=2,1,0))))))</f>
        <v/>
      </c>
      <c r="R577" s="161"/>
      <c r="S577" s="162"/>
      <c r="T577" s="39">
        <f>IF(Q577="",IF(O577="",L577,O577),Q577)</f>
        <v>0</v>
      </c>
      <c r="U577" s="12"/>
      <c r="V577" s="12"/>
      <c r="W577" s="12"/>
    </row>
    <row r="578" spans="1:23" ht="18.75" x14ac:dyDescent="0.25">
      <c r="A578" s="307"/>
      <c r="B578" s="8" t="s">
        <v>1004</v>
      </c>
      <c r="C578" s="13"/>
      <c r="D578" s="644" t="s">
        <v>574</v>
      </c>
      <c r="E578" s="557"/>
      <c r="F578" s="76"/>
      <c r="G578" s="46"/>
      <c r="H578" s="550"/>
      <c r="I578" s="544"/>
      <c r="J578" s="224"/>
      <c r="K578" s="56"/>
      <c r="L578" s="369"/>
      <c r="M578" s="226"/>
      <c r="N578" s="157"/>
      <c r="O578" s="369"/>
      <c r="P578" s="264"/>
      <c r="Q578" s="46"/>
      <c r="R578" s="159"/>
      <c r="S578" s="160"/>
      <c r="T578" s="238"/>
      <c r="U578" s="12"/>
      <c r="V578" s="12"/>
      <c r="W578" s="12"/>
    </row>
    <row r="579" spans="1:23" ht="63" x14ac:dyDescent="0.25">
      <c r="A579" s="307" t="s">
        <v>467</v>
      </c>
      <c r="B579" s="8" t="s">
        <v>1055</v>
      </c>
      <c r="C579" s="13" t="s">
        <v>752</v>
      </c>
      <c r="D579" s="645"/>
      <c r="E579" s="537" t="s">
        <v>1876</v>
      </c>
      <c r="F579" s="553" t="s">
        <v>1470</v>
      </c>
      <c r="G579" s="46"/>
      <c r="H579" s="539" t="s">
        <v>2125</v>
      </c>
      <c r="I579" s="493" t="s">
        <v>2126</v>
      </c>
      <c r="J579" s="624" t="s">
        <v>1470</v>
      </c>
      <c r="K579" s="56"/>
      <c r="L579" s="369"/>
      <c r="M579" s="220" t="s">
        <v>1470</v>
      </c>
      <c r="N579" s="157"/>
      <c r="O579" s="369"/>
      <c r="P579" s="258"/>
      <c r="Q579" s="46"/>
      <c r="R579" s="159"/>
      <c r="S579" s="160"/>
      <c r="T579" s="235"/>
      <c r="U579" s="12"/>
      <c r="V579" s="12"/>
      <c r="W579" s="12"/>
    </row>
    <row r="580" spans="1:23" ht="60" x14ac:dyDescent="0.25">
      <c r="A580" s="307" t="s">
        <v>468</v>
      </c>
      <c r="B580" s="8" t="s">
        <v>1056</v>
      </c>
      <c r="C580" s="13" t="s">
        <v>752</v>
      </c>
      <c r="D580" s="645"/>
      <c r="E580" s="537" t="s">
        <v>1876</v>
      </c>
      <c r="F580" s="553" t="s">
        <v>1470</v>
      </c>
      <c r="G580" s="46"/>
      <c r="H580" s="539" t="s">
        <v>2125</v>
      </c>
      <c r="I580" s="493" t="s">
        <v>2127</v>
      </c>
      <c r="J580" s="624" t="s">
        <v>1470</v>
      </c>
      <c r="K580" s="56"/>
      <c r="L580" s="369"/>
      <c r="M580" s="220" t="s">
        <v>1470</v>
      </c>
      <c r="N580" s="157"/>
      <c r="O580" s="369"/>
      <c r="P580" s="258"/>
      <c r="Q580" s="46"/>
      <c r="R580" s="159"/>
      <c r="S580" s="160"/>
      <c r="T580" s="235"/>
      <c r="U580" s="12"/>
      <c r="V580" s="12"/>
      <c r="W580" s="12"/>
    </row>
    <row r="581" spans="1:23" ht="63" x14ac:dyDescent="0.25">
      <c r="A581" s="307" t="s">
        <v>469</v>
      </c>
      <c r="B581" s="8" t="s">
        <v>1057</v>
      </c>
      <c r="C581" s="13" t="s">
        <v>752</v>
      </c>
      <c r="D581" s="645"/>
      <c r="E581" s="537" t="s">
        <v>1876</v>
      </c>
      <c r="F581" s="553" t="s">
        <v>1470</v>
      </c>
      <c r="G581" s="46"/>
      <c r="H581" s="539" t="s">
        <v>2125</v>
      </c>
      <c r="I581" s="493" t="s">
        <v>2128</v>
      </c>
      <c r="J581" s="624" t="s">
        <v>1470</v>
      </c>
      <c r="K581" s="56"/>
      <c r="L581" s="369"/>
      <c r="M581" s="220" t="s">
        <v>1470</v>
      </c>
      <c r="N581" s="157"/>
      <c r="O581" s="369"/>
      <c r="P581" s="258"/>
      <c r="Q581" s="46"/>
      <c r="R581" s="159"/>
      <c r="S581" s="160"/>
      <c r="T581" s="235"/>
      <c r="U581" s="12"/>
      <c r="V581" s="12"/>
      <c r="W581" s="12"/>
    </row>
    <row r="582" spans="1:23" ht="60" x14ac:dyDescent="0.25">
      <c r="A582" s="307" t="s">
        <v>470</v>
      </c>
      <c r="B582" s="8" t="s">
        <v>1058</v>
      </c>
      <c r="C582" s="13" t="s">
        <v>752</v>
      </c>
      <c r="D582" s="645"/>
      <c r="E582" s="537" t="s">
        <v>1876</v>
      </c>
      <c r="F582" s="553" t="s">
        <v>1470</v>
      </c>
      <c r="G582" s="46"/>
      <c r="H582" s="539" t="s">
        <v>2125</v>
      </c>
      <c r="I582" s="493" t="s">
        <v>2129</v>
      </c>
      <c r="J582" s="624" t="s">
        <v>1470</v>
      </c>
      <c r="K582" s="56"/>
      <c r="L582" s="369"/>
      <c r="M582" s="220" t="s">
        <v>1470</v>
      </c>
      <c r="N582" s="157"/>
      <c r="O582" s="369"/>
      <c r="P582" s="258"/>
      <c r="Q582" s="46"/>
      <c r="R582" s="159"/>
      <c r="S582" s="160"/>
      <c r="T582" s="235"/>
      <c r="U582" s="12"/>
      <c r="V582" s="12"/>
      <c r="W582" s="12"/>
    </row>
    <row r="583" spans="1:23" ht="94.5" x14ac:dyDescent="0.25">
      <c r="A583" s="322" t="s">
        <v>1059</v>
      </c>
      <c r="B583" s="323" t="s">
        <v>1060</v>
      </c>
      <c r="C583" s="13" t="s">
        <v>752</v>
      </c>
      <c r="D583" s="646"/>
      <c r="E583" s="537" t="s">
        <v>1876</v>
      </c>
      <c r="F583" s="553" t="s">
        <v>1470</v>
      </c>
      <c r="G583" s="46"/>
      <c r="H583" s="539"/>
      <c r="I583" s="544"/>
      <c r="J583" s="624" t="s">
        <v>1470</v>
      </c>
      <c r="K583" s="56"/>
      <c r="L583" s="369"/>
      <c r="M583" s="220" t="s">
        <v>1470</v>
      </c>
      <c r="N583" s="157"/>
      <c r="O583" s="369"/>
      <c r="P583" s="258"/>
      <c r="Q583" s="46"/>
      <c r="R583" s="159"/>
      <c r="S583" s="160"/>
      <c r="T583" s="235"/>
      <c r="U583" s="12"/>
      <c r="V583" s="12"/>
      <c r="W583" s="12"/>
    </row>
    <row r="584" spans="1:23" ht="21" x14ac:dyDescent="0.25">
      <c r="A584" s="308" t="s">
        <v>471</v>
      </c>
      <c r="B584" s="650" t="s">
        <v>1061</v>
      </c>
      <c r="C584" s="651"/>
      <c r="D584" s="652"/>
      <c r="E584" s="556"/>
      <c r="F584" s="55"/>
      <c r="G584" s="40">
        <f>IF(OR(F584="NA",COUNTIF(F586:F590,"NA")&gt;2)=TRUE,"NA",IF(AND(F586="",F587="",F588="",F589="",F590="")=TRUE,"",IF(COUNTIF(F586:F590,"sim")+COUNTIF(F586:F590,"NA")=5,4,IF(COUNTIF(F586:F590,"sim")+COUNTIF(F586:F590,"NA")&gt;=4,3,IF(COUNTIF(F586:F590,"sim")+COUNTIF(F586:F590,"NA")&gt;=3,2,IF(COUNTIF(F586:F590,"sim")+COUNTIF(F586:F590,"NA")&gt;=2,1,0))))))</f>
        <v>0</v>
      </c>
      <c r="H584" s="568"/>
      <c r="I584" s="569"/>
      <c r="J584" s="360"/>
      <c r="K584" s="276"/>
      <c r="L584" s="481">
        <f>IF(OR(J584="NA",COUNTIF(J586:J590,"NA")&gt;2)=TRUE,"NA",IF(AND(J586="",J587="",J588="",J589="",J590="")=TRUE,"",IF(COUNTIF(J586:J590,"sim")+COUNTIF(J586:J590,"NA")=5,4,IF(COUNTIF(J586:J590,"sim")+COUNTIF(J586:J590,"NA")&gt;=4,3,IF(COUNTIF(J586:J590,"sim")+COUNTIF(J586:J590,"NA")&gt;=3,2,IF(COUNTIF(J586:J590,"sim")+COUNTIF(J586:J590,"NA")&gt;=2,1,0))))))</f>
        <v>0</v>
      </c>
      <c r="M584" s="221"/>
      <c r="N584" s="165"/>
      <c r="O584" s="481">
        <f>IF(OR(M584="NA",COUNTIF(M586:M590,"NA")&gt;2)=TRUE,"NA",IF(AND(M586="",M587="",M588="",M589="",M590="")=TRUE,"",IF(COUNTIF(M586:M590,"sim")+COUNTIF(M586:M590,"NA")=5,4,IF(COUNTIF(M586:M590,"sim")+COUNTIF(M586:M590,"NA")&gt;=4,3,IF(COUNTIF(M586:M590,"sim")+COUNTIF(M586:M590,"NA")&gt;=3,2,IF(COUNTIF(M586:M590,"sim")+COUNTIF(M586:M590,"NA")&gt;=2,1,0))))))</f>
        <v>0</v>
      </c>
      <c r="P584" s="259"/>
      <c r="Q584" s="40" t="str">
        <f>IF(OR(P584="NA",COUNTIF(P586:P590,"NA")&gt;2)=TRUE,"NA",IF(AND(P586="",P587="",P588="",P589="",P590="")=TRUE,"",IF(COUNTIF(P586:P590,"sim")+COUNTIF(P586:P590,"NA")=5,4,IF(COUNTIF(P586:P590,"sim")+COUNTIF(P586:P590,"NA")&gt;=4,3,IF(COUNTIF(P586:P590,"sim")+COUNTIF(P586:P590,"NA")&gt;=3,2,IF(COUNTIF(P586:P590,"sim")+COUNTIF(P586:P590,"NA")&gt;=2,1,0))))))</f>
        <v/>
      </c>
      <c r="R584" s="161"/>
      <c r="S584" s="162"/>
      <c r="T584" s="39">
        <f>IF(Q584="",IF(O584="",L584,O584),Q584)</f>
        <v>0</v>
      </c>
      <c r="U584" s="12"/>
      <c r="V584" s="12"/>
      <c r="W584" s="12"/>
    </row>
    <row r="585" spans="1:23" ht="18.75" x14ac:dyDescent="0.25">
      <c r="A585" s="307"/>
      <c r="B585" s="8" t="s">
        <v>591</v>
      </c>
      <c r="C585" s="13"/>
      <c r="D585" s="644" t="s">
        <v>574</v>
      </c>
      <c r="E585" s="557"/>
      <c r="F585" s="76"/>
      <c r="G585" s="46"/>
      <c r="H585" s="550"/>
      <c r="I585" s="544"/>
      <c r="J585" s="224"/>
      <c r="K585" s="56"/>
      <c r="L585" s="369"/>
      <c r="M585" s="226"/>
      <c r="N585" s="157"/>
      <c r="O585" s="369"/>
      <c r="P585" s="264"/>
      <c r="Q585" s="46"/>
      <c r="R585" s="159"/>
      <c r="S585" s="160"/>
      <c r="T585" s="238"/>
      <c r="U585" s="12"/>
      <c r="V585" s="12"/>
      <c r="W585" s="12"/>
    </row>
    <row r="586" spans="1:23" ht="31.5" x14ac:dyDescent="0.25">
      <c r="A586" s="307" t="s">
        <v>472</v>
      </c>
      <c r="B586" s="8" t="s">
        <v>1062</v>
      </c>
      <c r="C586" s="13" t="s">
        <v>752</v>
      </c>
      <c r="D586" s="645"/>
      <c r="E586" s="537" t="s">
        <v>1876</v>
      </c>
      <c r="F586" s="538" t="s">
        <v>1470</v>
      </c>
      <c r="G586" s="46"/>
      <c r="H586" s="550"/>
      <c r="I586" s="544" t="s">
        <v>2130</v>
      </c>
      <c r="J586" s="621" t="s">
        <v>1470</v>
      </c>
      <c r="K586" s="56"/>
      <c r="L586" s="369"/>
      <c r="M586" s="220" t="s">
        <v>1470</v>
      </c>
      <c r="N586" s="157"/>
      <c r="O586" s="369"/>
      <c r="P586" s="258"/>
      <c r="Q586" s="46"/>
      <c r="R586" s="159"/>
      <c r="S586" s="160"/>
      <c r="T586" s="235"/>
      <c r="U586" s="12"/>
      <c r="V586" s="12"/>
      <c r="W586" s="12"/>
    </row>
    <row r="587" spans="1:23" ht="94.5" x14ac:dyDescent="0.25">
      <c r="A587" s="307" t="s">
        <v>473</v>
      </c>
      <c r="B587" s="8" t="s">
        <v>1063</v>
      </c>
      <c r="C587" s="13" t="s">
        <v>752</v>
      </c>
      <c r="D587" s="645"/>
      <c r="E587" s="537" t="s">
        <v>1876</v>
      </c>
      <c r="F587" s="538" t="s">
        <v>1470</v>
      </c>
      <c r="G587" s="46"/>
      <c r="H587" s="550"/>
      <c r="I587" s="544"/>
      <c r="J587" s="621" t="s">
        <v>1470</v>
      </c>
      <c r="K587" s="56"/>
      <c r="L587" s="369"/>
      <c r="M587" s="220" t="s">
        <v>1470</v>
      </c>
      <c r="N587" s="157"/>
      <c r="O587" s="369"/>
      <c r="P587" s="258"/>
      <c r="Q587" s="46"/>
      <c r="R587" s="159"/>
      <c r="S587" s="160"/>
      <c r="T587" s="235"/>
      <c r="U587" s="12"/>
      <c r="V587" s="12"/>
      <c r="W587" s="12"/>
    </row>
    <row r="588" spans="1:23" ht="47.25" x14ac:dyDescent="0.25">
      <c r="A588" s="307" t="s">
        <v>474</v>
      </c>
      <c r="B588" s="8" t="s">
        <v>1064</v>
      </c>
      <c r="C588" s="21" t="s">
        <v>1379</v>
      </c>
      <c r="D588" s="645"/>
      <c r="E588" s="537" t="s">
        <v>1876</v>
      </c>
      <c r="F588" s="538" t="s">
        <v>1470</v>
      </c>
      <c r="G588" s="46"/>
      <c r="H588" s="550"/>
      <c r="I588" s="544"/>
      <c r="J588" s="621" t="s">
        <v>1470</v>
      </c>
      <c r="K588" s="56"/>
      <c r="L588" s="369"/>
      <c r="M588" s="220" t="s">
        <v>1470</v>
      </c>
      <c r="N588" s="157"/>
      <c r="O588" s="369"/>
      <c r="P588" s="258"/>
      <c r="Q588" s="46"/>
      <c r="R588" s="159"/>
      <c r="S588" s="160"/>
      <c r="T588" s="235"/>
      <c r="U588" s="12"/>
      <c r="V588" s="12"/>
      <c r="W588" s="12"/>
    </row>
    <row r="589" spans="1:23" ht="63" x14ac:dyDescent="0.25">
      <c r="A589" s="307" t="s">
        <v>475</v>
      </c>
      <c r="B589" s="8" t="s">
        <v>1065</v>
      </c>
      <c r="C589" s="21" t="s">
        <v>1380</v>
      </c>
      <c r="D589" s="645"/>
      <c r="E589" s="537" t="s">
        <v>1876</v>
      </c>
      <c r="F589" s="538" t="s">
        <v>1470</v>
      </c>
      <c r="G589" s="46"/>
      <c r="H589" s="550"/>
      <c r="I589" s="544"/>
      <c r="J589" s="621" t="s">
        <v>1470</v>
      </c>
      <c r="K589" s="56"/>
      <c r="L589" s="369"/>
      <c r="M589" s="220" t="s">
        <v>1470</v>
      </c>
      <c r="N589" s="157"/>
      <c r="O589" s="369"/>
      <c r="P589" s="258"/>
      <c r="Q589" s="46"/>
      <c r="R589" s="159"/>
      <c r="S589" s="160"/>
      <c r="T589" s="235"/>
      <c r="U589" s="12"/>
      <c r="V589" s="12"/>
      <c r="W589" s="12"/>
    </row>
    <row r="590" spans="1:23" ht="47.25" x14ac:dyDescent="0.25">
      <c r="A590" s="307" t="s">
        <v>476</v>
      </c>
      <c r="B590" s="8" t="s">
        <v>1066</v>
      </c>
      <c r="C590" s="21" t="s">
        <v>1381</v>
      </c>
      <c r="D590" s="646"/>
      <c r="E590" s="537" t="s">
        <v>1876</v>
      </c>
      <c r="F590" s="538" t="s">
        <v>1470</v>
      </c>
      <c r="G590" s="46"/>
      <c r="H590" s="550"/>
      <c r="I590" s="544"/>
      <c r="J590" s="621" t="s">
        <v>1470</v>
      </c>
      <c r="K590" s="56"/>
      <c r="L590" s="369"/>
      <c r="M590" s="220" t="s">
        <v>1470</v>
      </c>
      <c r="N590" s="157"/>
      <c r="O590" s="369"/>
      <c r="P590" s="258"/>
      <c r="Q590" s="46"/>
      <c r="R590" s="159"/>
      <c r="S590" s="160"/>
      <c r="T590" s="235"/>
      <c r="U590" s="12"/>
      <c r="V590" s="12"/>
      <c r="W590" s="12"/>
    </row>
    <row r="591" spans="1:23" ht="21" x14ac:dyDescent="0.25">
      <c r="A591" s="308" t="s">
        <v>477</v>
      </c>
      <c r="B591" s="650" t="s">
        <v>1067</v>
      </c>
      <c r="C591" s="651"/>
      <c r="D591" s="652"/>
      <c r="E591" s="556"/>
      <c r="F591" s="55"/>
      <c r="G591" s="40">
        <f>IF(OR(F591="NA",COUNTIF(F593:F596,"NA")&gt;2)=TRUE,"NA",IF(AND(F593="",F594="",F595="",F596="")=TRUE,"",IF(COUNTIF(F593:F596,"sim")+COUNTIF(F593:F596,"NA")=4,4,IF(COUNTIF(F593:F596,"sim")+COUNTIF(F593:F596,"NA")&gt;=3,3,IF(COUNTIF(F593:F596,"sim")+COUNTIF(F593:F596,"NA")&gt;=2,2,IF(COUNTIF(F593:F596,"sim")+COUNTIF(F593:F596,"NA")&gt;=1,1,0))))))</f>
        <v>1</v>
      </c>
      <c r="H591" s="568"/>
      <c r="I591" s="569"/>
      <c r="J591" s="360"/>
      <c r="K591" s="276"/>
      <c r="L591" s="481">
        <f>IF(OR(J591="NA",COUNTIF(J593:J596,"NA")&gt;2)=TRUE,"NA",IF(AND(J593="",J594="",J595="",J596="")=TRUE,"",IF(COUNTIF(J593:J596,"sim")+COUNTIF(J593:J596,"NA")=4,4,IF(COUNTIF(J593:J596,"sim")+COUNTIF(J593:J596,"NA")&gt;=3,3,IF(COUNTIF(J593:J596,"sim")+COUNTIF(J593:J596,"NA")&gt;=2,2,IF(COUNTIF(J593:J596,"sim")+COUNTIF(J593:J596,"NA")&gt;=1,1,0))))))</f>
        <v>1</v>
      </c>
      <c r="M591" s="221"/>
      <c r="N591" s="165"/>
      <c r="O591" s="481">
        <f>IF(OR(M591="NA",COUNTIF(M593:M596,"NA")&gt;2)=TRUE,"NA",IF(AND(M593="",M594="",M595="",M596="")=TRUE,"",IF(COUNTIF(M593:M596,"sim")+COUNTIF(M593:M596,"NA")=4,4,IF(COUNTIF(M593:M596,"sim")+COUNTIF(M593:M596,"NA")&gt;=3,3,IF(COUNTIF(M593:M596,"sim")+COUNTIF(M593:M596,"NA")&gt;=2,2,IF(COUNTIF(M593:M596,"sim")+COUNTIF(M593:M596,"NA")&gt;=1,1,0))))))</f>
        <v>1</v>
      </c>
      <c r="P591" s="259"/>
      <c r="Q591" s="40" t="str">
        <f>IF(OR(P591="NA",COUNTIF(P593:P596,"NA")&gt;2)=TRUE,"NA",IF(AND(P593="",P594="",P595="",P596="")=TRUE,"",IF(COUNTIF(P593:P596,"sim")+COUNTIF(P593:P596,"NA")=4,4,IF(COUNTIF(P593:P596,"sim")+COUNTIF(P593:P596,"NA")&gt;=3,3,IF(COUNTIF(P593:P596,"sim")+COUNTIF(P593:P596,"NA")&gt;=2,2,IF(COUNTIF(P593:P596,"sim")+COUNTIF(P593:P596,"NA")&gt;=1,1,0))))))</f>
        <v/>
      </c>
      <c r="R591" s="161"/>
      <c r="S591" s="162"/>
      <c r="T591" s="39">
        <f>IF(Q591="",IF(O591="",L591,O591),Q591)</f>
        <v>1</v>
      </c>
      <c r="U591" s="12"/>
      <c r="V591" s="12"/>
      <c r="W591" s="12"/>
    </row>
    <row r="592" spans="1:23" ht="18.75" x14ac:dyDescent="0.25">
      <c r="A592" s="307"/>
      <c r="B592" s="8" t="s">
        <v>591</v>
      </c>
      <c r="C592" s="13"/>
      <c r="D592" s="644" t="s">
        <v>567</v>
      </c>
      <c r="E592" s="557"/>
      <c r="F592" s="76"/>
      <c r="G592" s="46"/>
      <c r="H592" s="550"/>
      <c r="I592" s="544"/>
      <c r="J592" s="224"/>
      <c r="K592" s="56"/>
      <c r="L592" s="369"/>
      <c r="M592" s="226"/>
      <c r="N592" s="157"/>
      <c r="O592" s="369"/>
      <c r="P592" s="264"/>
      <c r="Q592" s="46"/>
      <c r="R592" s="159"/>
      <c r="S592" s="160"/>
      <c r="T592" s="238"/>
      <c r="U592" s="12"/>
      <c r="V592" s="12"/>
      <c r="W592" s="12"/>
    </row>
    <row r="593" spans="1:23" ht="78.75" x14ac:dyDescent="0.25">
      <c r="A593" s="307" t="s">
        <v>478</v>
      </c>
      <c r="B593" s="28" t="s">
        <v>1382</v>
      </c>
      <c r="C593" s="27" t="s">
        <v>1384</v>
      </c>
      <c r="D593" s="661"/>
      <c r="E593" s="537" t="s">
        <v>1876</v>
      </c>
      <c r="F593" s="538" t="s">
        <v>1470</v>
      </c>
      <c r="G593" s="46"/>
      <c r="H593" s="539"/>
      <c r="I593" s="544"/>
      <c r="J593" s="621" t="s">
        <v>1470</v>
      </c>
      <c r="K593" s="56"/>
      <c r="L593" s="369"/>
      <c r="M593" s="220" t="s">
        <v>1470</v>
      </c>
      <c r="N593" s="157"/>
      <c r="O593" s="369"/>
      <c r="P593" s="258"/>
      <c r="Q593" s="46"/>
      <c r="R593" s="159"/>
      <c r="S593" s="160"/>
      <c r="T593" s="235"/>
      <c r="U593" s="12"/>
      <c r="V593" s="12"/>
      <c r="W593" s="12"/>
    </row>
    <row r="594" spans="1:23" ht="75" x14ac:dyDescent="0.25">
      <c r="A594" s="307" t="s">
        <v>479</v>
      </c>
      <c r="B594" s="28" t="s">
        <v>1383</v>
      </c>
      <c r="C594" s="27" t="s">
        <v>1380</v>
      </c>
      <c r="D594" s="661"/>
      <c r="E594" s="537" t="s">
        <v>1876</v>
      </c>
      <c r="F594" s="538" t="s">
        <v>1470</v>
      </c>
      <c r="G594" s="46"/>
      <c r="H594" s="171"/>
      <c r="I594" s="493" t="s">
        <v>2131</v>
      </c>
      <c r="J594" s="621" t="s">
        <v>1470</v>
      </c>
      <c r="K594" s="56"/>
      <c r="L594" s="369"/>
      <c r="M594" s="220" t="s">
        <v>1470</v>
      </c>
      <c r="N594" s="157"/>
      <c r="O594" s="369"/>
      <c r="P594" s="258"/>
      <c r="Q594" s="46"/>
      <c r="R594" s="159"/>
      <c r="S594" s="160"/>
      <c r="T594" s="235"/>
      <c r="U594" s="12"/>
      <c r="V594" s="12"/>
      <c r="W594" s="12"/>
    </row>
    <row r="595" spans="1:23" ht="75" x14ac:dyDescent="0.25">
      <c r="A595" s="307" t="s">
        <v>480</v>
      </c>
      <c r="B595" s="8" t="s">
        <v>1068</v>
      </c>
      <c r="C595" s="27" t="s">
        <v>1380</v>
      </c>
      <c r="D595" s="661"/>
      <c r="E595" s="537" t="s">
        <v>1876</v>
      </c>
      <c r="F595" s="538" t="s">
        <v>1469</v>
      </c>
      <c r="G595" s="46"/>
      <c r="H595" s="539" t="s">
        <v>2132</v>
      </c>
      <c r="I595" s="493" t="s">
        <v>2133</v>
      </c>
      <c r="J595" s="621" t="s">
        <v>1469</v>
      </c>
      <c r="K595" s="56"/>
      <c r="L595" s="369"/>
      <c r="M595" s="220" t="s">
        <v>1469</v>
      </c>
      <c r="N595" s="157"/>
      <c r="O595" s="369"/>
      <c r="P595" s="258"/>
      <c r="Q595" s="46"/>
      <c r="R595" s="159"/>
      <c r="S595" s="160"/>
      <c r="T595" s="235"/>
      <c r="U595" s="12"/>
      <c r="V595" s="12"/>
      <c r="W595" s="12"/>
    </row>
    <row r="596" spans="1:23" ht="94.5" x14ac:dyDescent="0.25">
      <c r="A596" s="307" t="s">
        <v>481</v>
      </c>
      <c r="B596" s="8" t="s">
        <v>1386</v>
      </c>
      <c r="C596" s="27" t="s">
        <v>1385</v>
      </c>
      <c r="D596" s="662"/>
      <c r="E596" s="537" t="s">
        <v>1876</v>
      </c>
      <c r="F596" s="538" t="s">
        <v>1470</v>
      </c>
      <c r="G596" s="46"/>
      <c r="H596" s="544" t="s">
        <v>2130</v>
      </c>
      <c r="I596" s="544"/>
      <c r="J596" s="621" t="s">
        <v>1470</v>
      </c>
      <c r="K596" s="56"/>
      <c r="L596" s="369"/>
      <c r="M596" s="220" t="s">
        <v>1470</v>
      </c>
      <c r="N596" s="157"/>
      <c r="O596" s="369"/>
      <c r="P596" s="258"/>
      <c r="Q596" s="46"/>
      <c r="R596" s="159"/>
      <c r="S596" s="160"/>
      <c r="T596" s="235"/>
      <c r="U596" s="12"/>
      <c r="V596" s="12"/>
      <c r="W596" s="12"/>
    </row>
    <row r="597" spans="1:23" s="44" customFormat="1" ht="21" x14ac:dyDescent="0.35">
      <c r="A597" s="302" t="s">
        <v>482</v>
      </c>
      <c r="B597" s="658" t="s">
        <v>1069</v>
      </c>
      <c r="C597" s="659"/>
      <c r="D597" s="660"/>
      <c r="E597" s="555"/>
      <c r="F597" s="218"/>
      <c r="G597" s="213">
        <f>IFERROR(IF(F597="NA","NÃO AVALIADO",IF(OR(AND(G599="NA",G613="NA")=TRUE,AND(G599="NA",G620="NA")=TRUE,AND(G599="NA",G626="NA")=TRUE,AND(G613="NA",G620="NA")=TRUE,AND(G613="NA",G626="NA")=TRUE,AND(G620="NA",G626="NA")=TRUE)=TRUE,"NÃO AVALIADO",IF(AND(G599="",G613="",G620="",G626="")=TRUE,"",IF(AVERAGE(G599,G613,G620,G626)-INT(AVERAGE(G599,G613,G620,G626))&lt;=0.5,INT(AVERAGE(G599,G613,G620,G626)),INT(AVERAGE(G599,G613,G620,G626))+1)))),"")</f>
        <v>1</v>
      </c>
      <c r="H597" s="564"/>
      <c r="I597" s="565"/>
      <c r="J597" s="219"/>
      <c r="K597" s="65"/>
      <c r="L597" s="482">
        <f>IFERROR(IF(J597="NA","NÃO AVALIADO",IF(OR(AND(L599="NA",L613="NA")=TRUE,AND(L599="NA",L620="NA")=TRUE,AND(L599="NA",L626="NA")=TRUE,AND(L613="NA",L620="NA")=TRUE,AND(L613="NA",L626="NA")=TRUE,AND(L620="NA",L626="NA")=TRUE)=TRUE,"NÃO AVALIADO",IF(AND(L599="",L613="",L620="",L626="")=TRUE,"",IF(AVERAGE(L599,L613,L620,L626)-INT(AVERAGE(L599,L613,L620,L626))&lt;=0.5,INT(AVERAGE(L599,L613,L620,L626)),INT(AVERAGE(L599,L613,L620,L626))+1)))),"")</f>
        <v>1</v>
      </c>
      <c r="M597" s="227"/>
      <c r="N597" s="62"/>
      <c r="O597" s="482">
        <f>IFERROR(IF(M597="NA","NÃO AVALIADO",IF(OR(AND(O599="NA",O613="NA")=TRUE,AND(O599="NA",O620="NA")=TRUE,AND(O599="NA",O626="NA")=TRUE,AND(O613="NA",O620="NA")=TRUE,AND(O613="NA",O626="NA")=TRUE,AND(O620="NA",O626="NA")=TRUE)=TRUE,"NÃO AVALIADO",IF(AND(O599="",O613="",O620="",O626="")=TRUE,"",IF(AVERAGE(O599,O613,O620,O626)-INT(AVERAGE(O599,O613,O620,O626))&lt;=0.5,INT(AVERAGE(O599,O613,O620,O626)),INT(AVERAGE(O599,O613,O620,O626))+1)))),"")</f>
        <v>1</v>
      </c>
      <c r="P597" s="270"/>
      <c r="Q597" s="213" t="str">
        <f>IFERROR(IF(P597="NA","NÃO AVALIADO",IF(OR(AND(Q599="NA",Q613="NA")=TRUE,AND(Q599="NA",Q620="NA")=TRUE,AND(Q599="NA",Q626="NA")=TRUE,AND(Q613="NA",Q620="NA")=TRUE,AND(Q613="NA",Q626="NA")=TRUE,AND(Q620="NA",Q626="NA")=TRUE)=TRUE,"NÃO AVALIADO",IF(AND(Q599="",Q613="",Q620="",Q626="")=TRUE,"",IF(AVERAGE(Q599,Q613,Q620,Q626)-INT(AVERAGE(Q599,Q613,Q620,Q626))&lt;=0.5,INT(AVERAGE(Q599,Q613,Q620,Q626)),INT(AVERAGE(Q599,Q613,Q620,Q626))+1)))),"")</f>
        <v/>
      </c>
      <c r="R597" s="72"/>
      <c r="S597" s="151"/>
      <c r="T597" s="232">
        <f>IF(Q597="",IF(O597="",L597,O597),Q597)</f>
        <v>1</v>
      </c>
      <c r="U597" s="45"/>
      <c r="V597" s="45"/>
      <c r="W597" s="45"/>
    </row>
    <row r="598" spans="1:23" ht="21" x14ac:dyDescent="0.25">
      <c r="A598" s="303" t="s">
        <v>3</v>
      </c>
      <c r="B598" s="664" t="s">
        <v>564</v>
      </c>
      <c r="C598" s="651"/>
      <c r="D598" s="652"/>
      <c r="E598" s="537"/>
      <c r="F598" s="64"/>
      <c r="G598" s="41"/>
      <c r="H598" s="539"/>
      <c r="I598" s="544"/>
      <c r="J598" s="220"/>
      <c r="K598" s="53"/>
      <c r="L598" s="368"/>
      <c r="M598" s="225"/>
      <c r="N598" s="157"/>
      <c r="O598" s="368"/>
      <c r="P598" s="263"/>
      <c r="Q598" s="41"/>
      <c r="R598" s="157"/>
      <c r="S598" s="158"/>
      <c r="T598" s="233"/>
      <c r="U598" s="12"/>
      <c r="V598" s="12"/>
      <c r="W598" s="12"/>
    </row>
    <row r="599" spans="1:23" ht="21" x14ac:dyDescent="0.25">
      <c r="A599" s="304" t="s">
        <v>483</v>
      </c>
      <c r="B599" s="663" t="s">
        <v>1070</v>
      </c>
      <c r="C599" s="651"/>
      <c r="D599" s="652"/>
      <c r="E599" s="559"/>
      <c r="F599" s="55"/>
      <c r="G599" s="40">
        <f>IF(OR(F599="NA",COUNTIF(F601:F612,"NA")&gt;2)=TRUE,"NA",IF(AND(F601="",F602="",F603="",F605="",F606="",F607="",F609="",F610="",F611="",F612="")=TRUE,"",IF(COUNTIF(F601:F612,"sim")+COUNTIF(F601:F612,"NA")&gt;=10,4,IF(COUNTIF(F601:F612,"sim")+COUNTIF(F601:F612,"NA")&gt;=8,3,IF(COUNTIF(F601:F612,"sim")+COUNTIF(F601:F612,"NA")&gt;=5,2,IF(COUNTIF(F601:F612,"sim")+COUNTIF(F601:F612,"NA")&gt;=3,1,0))))))</f>
        <v>1</v>
      </c>
      <c r="H599" s="572"/>
      <c r="I599" s="569"/>
      <c r="J599" s="360"/>
      <c r="K599" s="278"/>
      <c r="L599" s="481">
        <f>IF(OR(J599="NA",COUNTIF(J601:J612,"NA")&gt;2)=TRUE,"NA",IF(AND(J601="",J602="",J603="",J605="",J606="",J607="",J609="",J610="",J611="",J612="")=TRUE,"",IF(COUNTIF(J601:J612,"sim")+COUNTIF(J601:J612,"NA")&gt;=10,4,IF(COUNTIF(J601:J612,"sim")+COUNTIF(J601:J612,"NA")&gt;=8,3,IF(COUNTIF(J601:J612,"sim")+COUNTIF(J601:J612,"NA")&gt;=5,2,IF(COUNTIF(J601:J612,"sim")+COUNTIF(J601:J612,"NA")&gt;=3,1,0))))))</f>
        <v>1</v>
      </c>
      <c r="M599" s="221"/>
      <c r="N599" s="165"/>
      <c r="O599" s="481">
        <f>IF(OR(M599="NA",COUNTIF(M601:M612,"NA")&gt;2)=TRUE,"NA",IF(AND(M601="",M602="",M603="",M605="",M606="",M607="",M609="",M610="",M611="",M612="")=TRUE,"",IF(COUNTIF(M601:M612,"sim")+COUNTIF(M601:M612,"NA")&gt;=10,4,IF(COUNTIF(M601:M612,"sim")+COUNTIF(M601:M612,"NA")&gt;=8,3,IF(COUNTIF(M601:M612,"sim")+COUNTIF(M601:M612,"NA")&gt;=5,2,IF(COUNTIF(M601:M612,"sim")+COUNTIF(M601:M612,"NA")&gt;=3,1,0))))))</f>
        <v>1</v>
      </c>
      <c r="P599" s="259"/>
      <c r="Q599" s="40" t="str">
        <f>IF(OR(P599="NA",COUNTIF(P601:P612,"NA")&gt;2)=TRUE,"NA",IF(AND(P601="",P602="",P603="",P605="",P606="",P607="",P609="",P610="",P611="",P612="")=TRUE,"",IF(COUNTIF(P601:P612,"sim")+COUNTIF(P601:P612,"NA")&gt;=10,4,IF(COUNTIF(P601:P612,"sim")+COUNTIF(P601:P612,"NA")&gt;=8,3,IF(COUNTIF(P601:P612,"sim")+COUNTIF(P601:P612,"NA")&gt;=5,2,IF(COUNTIF(P601:P612,"sim")+COUNTIF(P601:P612,"NA")&gt;=3,1,0))))))</f>
        <v/>
      </c>
      <c r="R599" s="165"/>
      <c r="S599" s="166"/>
      <c r="T599" s="39">
        <f>IF(Q599="",IF(O599="",L599,O599),Q599)</f>
        <v>1</v>
      </c>
      <c r="U599" s="12"/>
      <c r="V599" s="12"/>
      <c r="W599" s="12"/>
    </row>
    <row r="600" spans="1:23" ht="18.75" x14ac:dyDescent="0.25">
      <c r="A600" s="307"/>
      <c r="B600" s="8" t="s">
        <v>591</v>
      </c>
      <c r="C600" s="13"/>
      <c r="D600" s="644" t="s">
        <v>909</v>
      </c>
      <c r="E600" s="557"/>
      <c r="F600" s="76"/>
      <c r="G600" s="46"/>
      <c r="H600" s="550"/>
      <c r="I600" s="544"/>
      <c r="J600" s="224"/>
      <c r="K600" s="56"/>
      <c r="L600" s="369"/>
      <c r="M600" s="226"/>
      <c r="N600" s="157"/>
      <c r="O600" s="369"/>
      <c r="P600" s="264"/>
      <c r="Q600" s="46"/>
      <c r="R600" s="159"/>
      <c r="S600" s="160"/>
      <c r="T600" s="238"/>
      <c r="U600" s="12"/>
      <c r="V600" s="12"/>
      <c r="W600" s="12"/>
    </row>
    <row r="601" spans="1:23" ht="47.25" x14ac:dyDescent="0.25">
      <c r="A601" s="305" t="s">
        <v>484</v>
      </c>
      <c r="B601" s="8" t="s">
        <v>1071</v>
      </c>
      <c r="C601" s="27" t="s">
        <v>1389</v>
      </c>
      <c r="D601" s="661"/>
      <c r="E601" s="537" t="s">
        <v>1876</v>
      </c>
      <c r="F601" s="538" t="s">
        <v>1470</v>
      </c>
      <c r="G601" s="41"/>
      <c r="H601" s="539" t="s">
        <v>2134</v>
      </c>
      <c r="I601" s="544"/>
      <c r="J601" s="621" t="s">
        <v>1470</v>
      </c>
      <c r="K601" s="53"/>
      <c r="L601" s="368"/>
      <c r="M601" s="220" t="s">
        <v>1470</v>
      </c>
      <c r="N601" s="157"/>
      <c r="O601" s="368"/>
      <c r="P601" s="258"/>
      <c r="Q601" s="41"/>
      <c r="R601" s="157"/>
      <c r="S601" s="158"/>
      <c r="T601" s="233"/>
      <c r="U601" s="12"/>
      <c r="V601" s="12"/>
      <c r="W601" s="12"/>
    </row>
    <row r="602" spans="1:23" ht="94.5" x14ac:dyDescent="0.25">
      <c r="A602" s="305" t="s">
        <v>485</v>
      </c>
      <c r="B602" s="8" t="s">
        <v>1072</v>
      </c>
      <c r="C602" s="27" t="s">
        <v>1387</v>
      </c>
      <c r="D602" s="661"/>
      <c r="E602" s="537" t="s">
        <v>1876</v>
      </c>
      <c r="F602" s="538" t="s">
        <v>1469</v>
      </c>
      <c r="G602" s="41"/>
      <c r="H602" s="539" t="s">
        <v>2135</v>
      </c>
      <c r="I602" s="493" t="s">
        <v>2136</v>
      </c>
      <c r="J602" s="621" t="s">
        <v>1469</v>
      </c>
      <c r="K602" s="53"/>
      <c r="L602" s="368"/>
      <c r="M602" s="220" t="s">
        <v>1469</v>
      </c>
      <c r="N602" s="157"/>
      <c r="O602" s="368"/>
      <c r="P602" s="258"/>
      <c r="Q602" s="41"/>
      <c r="R602" s="157"/>
      <c r="S602" s="158"/>
      <c r="T602" s="233"/>
      <c r="U602" s="12"/>
      <c r="V602" s="12"/>
      <c r="W602" s="12"/>
    </row>
    <row r="603" spans="1:23" ht="47.25" x14ac:dyDescent="0.25">
      <c r="A603" s="305" t="s">
        <v>486</v>
      </c>
      <c r="B603" s="8" t="s">
        <v>1073</v>
      </c>
      <c r="C603" s="27" t="s">
        <v>1074</v>
      </c>
      <c r="D603" s="661"/>
      <c r="E603" s="537" t="s">
        <v>1876</v>
      </c>
      <c r="F603" s="538" t="s">
        <v>1470</v>
      </c>
      <c r="G603" s="41"/>
      <c r="H603" s="539" t="s">
        <v>2137</v>
      </c>
      <c r="I603" s="544"/>
      <c r="J603" s="621" t="s">
        <v>1470</v>
      </c>
      <c r="K603" s="53"/>
      <c r="L603" s="368"/>
      <c r="M603" s="220" t="s">
        <v>1470</v>
      </c>
      <c r="N603" s="157"/>
      <c r="O603" s="368"/>
      <c r="P603" s="258"/>
      <c r="Q603" s="41"/>
      <c r="R603" s="157"/>
      <c r="S603" s="158"/>
      <c r="T603" s="233"/>
      <c r="U603" s="12"/>
      <c r="V603" s="12"/>
      <c r="W603" s="12"/>
    </row>
    <row r="604" spans="1:23" ht="31.5" x14ac:dyDescent="0.25">
      <c r="A604" s="305"/>
      <c r="B604" s="321" t="s">
        <v>1075</v>
      </c>
      <c r="C604" s="27"/>
      <c r="D604" s="661"/>
      <c r="E604" s="537" t="s">
        <v>1876</v>
      </c>
      <c r="F604" s="75"/>
      <c r="G604" s="41"/>
      <c r="H604" s="539"/>
      <c r="I604" s="544"/>
      <c r="J604" s="224"/>
      <c r="K604" s="53"/>
      <c r="L604" s="368"/>
      <c r="M604" s="224"/>
      <c r="N604" s="157"/>
      <c r="O604" s="368"/>
      <c r="P604" s="262"/>
      <c r="Q604" s="41"/>
      <c r="R604" s="157"/>
      <c r="S604" s="158"/>
      <c r="T604" s="238"/>
      <c r="U604" s="12"/>
      <c r="V604" s="12"/>
      <c r="W604" s="12"/>
    </row>
    <row r="605" spans="1:23" ht="78.75" x14ac:dyDescent="0.25">
      <c r="A605" s="305" t="s">
        <v>489</v>
      </c>
      <c r="B605" s="8" t="s">
        <v>1076</v>
      </c>
      <c r="C605" s="27" t="s">
        <v>1388</v>
      </c>
      <c r="D605" s="661"/>
      <c r="E605" s="537" t="s">
        <v>1876</v>
      </c>
      <c r="F605" s="538" t="s">
        <v>1470</v>
      </c>
      <c r="G605" s="41"/>
      <c r="H605" s="539" t="s">
        <v>2138</v>
      </c>
      <c r="I605" s="493" t="s">
        <v>2139</v>
      </c>
      <c r="J605" s="621" t="s">
        <v>1470</v>
      </c>
      <c r="K605" s="53"/>
      <c r="L605" s="368"/>
      <c r="M605" s="220" t="s">
        <v>1470</v>
      </c>
      <c r="N605" s="157"/>
      <c r="O605" s="368"/>
      <c r="P605" s="258"/>
      <c r="Q605" s="41"/>
      <c r="R605" s="157"/>
      <c r="S605" s="158"/>
      <c r="T605" s="233"/>
      <c r="U605" s="12"/>
      <c r="V605" s="12"/>
      <c r="W605" s="12"/>
    </row>
    <row r="606" spans="1:23" ht="94.5" x14ac:dyDescent="0.25">
      <c r="A606" s="305" t="s">
        <v>490</v>
      </c>
      <c r="B606" s="8" t="s">
        <v>1077</v>
      </c>
      <c r="C606" s="27" t="s">
        <v>1388</v>
      </c>
      <c r="D606" s="661"/>
      <c r="E606" s="537" t="s">
        <v>1876</v>
      </c>
      <c r="F606" s="538" t="s">
        <v>1470</v>
      </c>
      <c r="G606" s="41"/>
      <c r="H606" s="539" t="s">
        <v>2138</v>
      </c>
      <c r="I606" s="493" t="s">
        <v>2140</v>
      </c>
      <c r="J606" s="621" t="s">
        <v>1470</v>
      </c>
      <c r="K606" s="53"/>
      <c r="L606" s="368"/>
      <c r="M606" s="220" t="s">
        <v>1470</v>
      </c>
      <c r="N606" s="157"/>
      <c r="O606" s="368"/>
      <c r="P606" s="258"/>
      <c r="Q606" s="41"/>
      <c r="R606" s="157"/>
      <c r="S606" s="158"/>
      <c r="T606" s="233"/>
      <c r="U606" s="12"/>
      <c r="V606" s="12"/>
      <c r="W606" s="12"/>
    </row>
    <row r="607" spans="1:23" ht="31.5" x14ac:dyDescent="0.25">
      <c r="A607" s="305" t="s">
        <v>491</v>
      </c>
      <c r="B607" s="8" t="s">
        <v>1078</v>
      </c>
      <c r="C607" s="27" t="s">
        <v>1388</v>
      </c>
      <c r="D607" s="661"/>
      <c r="E607" s="537" t="s">
        <v>1989</v>
      </c>
      <c r="F607" s="538" t="s">
        <v>1470</v>
      </c>
      <c r="G607" s="41"/>
      <c r="H607" s="539" t="s">
        <v>2141</v>
      </c>
      <c r="I607" s="544"/>
      <c r="J607" s="621" t="s">
        <v>1470</v>
      </c>
      <c r="K607" s="53"/>
      <c r="L607" s="368"/>
      <c r="M607" s="220" t="s">
        <v>1470</v>
      </c>
      <c r="N607" s="157"/>
      <c r="O607" s="368"/>
      <c r="P607" s="258"/>
      <c r="Q607" s="41"/>
      <c r="R607" s="157"/>
      <c r="S607" s="158"/>
      <c r="T607" s="233"/>
      <c r="U607" s="12"/>
      <c r="V607" s="12"/>
      <c r="W607" s="12"/>
    </row>
    <row r="608" spans="1:23" ht="31.5" x14ac:dyDescent="0.25">
      <c r="A608" s="305"/>
      <c r="B608" s="321" t="s">
        <v>1004</v>
      </c>
      <c r="C608" s="13"/>
      <c r="D608" s="661"/>
      <c r="E608" s="537" t="s">
        <v>1876</v>
      </c>
      <c r="F608" s="75"/>
      <c r="G608" s="41"/>
      <c r="H608" s="539"/>
      <c r="I608" s="544"/>
      <c r="J608" s="224"/>
      <c r="K608" s="53"/>
      <c r="L608" s="368"/>
      <c r="M608" s="224"/>
      <c r="N608" s="157"/>
      <c r="O608" s="368"/>
      <c r="P608" s="262"/>
      <c r="Q608" s="41"/>
      <c r="R608" s="157"/>
      <c r="S608" s="158"/>
      <c r="T608" s="238"/>
      <c r="U608" s="12"/>
      <c r="V608" s="12"/>
      <c r="W608" s="12"/>
    </row>
    <row r="609" spans="1:23" ht="45" x14ac:dyDescent="0.25">
      <c r="A609" s="305" t="s">
        <v>492</v>
      </c>
      <c r="B609" s="8" t="s">
        <v>1079</v>
      </c>
      <c r="C609" s="13" t="s">
        <v>752</v>
      </c>
      <c r="D609" s="661"/>
      <c r="E609" s="537" t="s">
        <v>1876</v>
      </c>
      <c r="F609" s="538" t="s">
        <v>1469</v>
      </c>
      <c r="G609" s="41"/>
      <c r="H609" s="539" t="s">
        <v>2101</v>
      </c>
      <c r="I609" s="493" t="s">
        <v>2142</v>
      </c>
      <c r="J609" s="621" t="s">
        <v>1469</v>
      </c>
      <c r="K609" s="53"/>
      <c r="L609" s="368"/>
      <c r="M609" s="220" t="s">
        <v>1469</v>
      </c>
      <c r="N609" s="157"/>
      <c r="O609" s="368"/>
      <c r="P609" s="258"/>
      <c r="Q609" s="41"/>
      <c r="R609" s="157"/>
      <c r="S609" s="158"/>
      <c r="T609" s="345"/>
      <c r="U609" s="12"/>
      <c r="V609" s="12"/>
      <c r="W609" s="12"/>
    </row>
    <row r="610" spans="1:23" ht="94.5" x14ac:dyDescent="0.25">
      <c r="A610" s="305" t="s">
        <v>493</v>
      </c>
      <c r="B610" s="8" t="s">
        <v>1080</v>
      </c>
      <c r="C610" s="13" t="s">
        <v>752</v>
      </c>
      <c r="D610" s="661"/>
      <c r="E610" s="537" t="s">
        <v>1876</v>
      </c>
      <c r="F610" s="538" t="s">
        <v>1469</v>
      </c>
      <c r="G610" s="41"/>
      <c r="H610" s="539" t="s">
        <v>2101</v>
      </c>
      <c r="I610" s="493" t="s">
        <v>2143</v>
      </c>
      <c r="J610" s="621" t="s">
        <v>1469</v>
      </c>
      <c r="K610" s="53"/>
      <c r="L610" s="368"/>
      <c r="M610" s="220" t="s">
        <v>1469</v>
      </c>
      <c r="N610" s="157"/>
      <c r="O610" s="368"/>
      <c r="P610" s="258"/>
      <c r="Q610" s="41"/>
      <c r="R610" s="157"/>
      <c r="S610" s="158"/>
      <c r="T610" s="233"/>
      <c r="U610" s="12"/>
      <c r="V610" s="12"/>
      <c r="W610" s="12"/>
    </row>
    <row r="611" spans="1:23" ht="45" x14ac:dyDescent="0.25">
      <c r="A611" s="305" t="s">
        <v>494</v>
      </c>
      <c r="B611" s="8" t="s">
        <v>1081</v>
      </c>
      <c r="C611" s="13" t="s">
        <v>752</v>
      </c>
      <c r="D611" s="661"/>
      <c r="E611" s="537" t="s">
        <v>1876</v>
      </c>
      <c r="F611" s="538" t="s">
        <v>1469</v>
      </c>
      <c r="G611" s="41"/>
      <c r="H611" s="539" t="s">
        <v>2101</v>
      </c>
      <c r="I611" s="493" t="s">
        <v>2144</v>
      </c>
      <c r="J611" s="621" t="s">
        <v>1469</v>
      </c>
      <c r="K611" s="53"/>
      <c r="L611" s="368"/>
      <c r="M611" s="220" t="s">
        <v>1469</v>
      </c>
      <c r="N611" s="157"/>
      <c r="O611" s="368"/>
      <c r="P611" s="258"/>
      <c r="Q611" s="41"/>
      <c r="R611" s="157"/>
      <c r="S611" s="158"/>
      <c r="T611" s="233"/>
      <c r="U611" s="12"/>
      <c r="V611" s="12"/>
      <c r="W611" s="12"/>
    </row>
    <row r="612" spans="1:23" ht="31.5" x14ac:dyDescent="0.25">
      <c r="A612" s="305" t="s">
        <v>495</v>
      </c>
      <c r="B612" s="8" t="s">
        <v>1082</v>
      </c>
      <c r="C612" s="13" t="s">
        <v>752</v>
      </c>
      <c r="D612" s="662"/>
      <c r="E612" s="537" t="s">
        <v>1876</v>
      </c>
      <c r="F612" s="538" t="s">
        <v>1470</v>
      </c>
      <c r="G612" s="41"/>
      <c r="H612" s="539"/>
      <c r="I612" s="544"/>
      <c r="J612" s="621" t="s">
        <v>1470</v>
      </c>
      <c r="K612" s="53"/>
      <c r="L612" s="368"/>
      <c r="M612" s="220" t="s">
        <v>1470</v>
      </c>
      <c r="N612" s="157"/>
      <c r="O612" s="368"/>
      <c r="P612" s="258"/>
      <c r="Q612" s="41"/>
      <c r="R612" s="157"/>
      <c r="S612" s="158"/>
      <c r="T612" s="233"/>
      <c r="U612" s="12"/>
      <c r="V612" s="12"/>
      <c r="W612" s="12"/>
    </row>
    <row r="613" spans="1:23" ht="21" x14ac:dyDescent="0.25">
      <c r="A613" s="308" t="s">
        <v>496</v>
      </c>
      <c r="B613" s="650" t="s">
        <v>1083</v>
      </c>
      <c r="C613" s="651"/>
      <c r="D613" s="652"/>
      <c r="E613" s="556"/>
      <c r="F613" s="55"/>
      <c r="G613" s="40">
        <f>IF(OR(F613="NA",COUNTIF(F615:F619,"NA")&gt;2)=TRUE,"NA",IF(AND(F615="",F616="",F617="",F618="",F619="")=TRUE,"",IF(COUNTIF(F615:F619,"sim")+COUNTIF(F615:F619,"NA")=5,4,IF(COUNTIF(F615:F619,"sim")+COUNTIF(F615:F619,"NA")&gt;=4,3,IF(COUNTIF(F615:F619,"sim")+COUNTIF(F615:F619,"NA")&gt;=3,2,IF(COUNTIF(F615:F619,"sim")+COUNTIF(F615:F619,"NA")&gt;=2,1,0))))))</f>
        <v>1</v>
      </c>
      <c r="H613" s="568"/>
      <c r="I613" s="569"/>
      <c r="J613" s="360"/>
      <c r="K613" s="275"/>
      <c r="L613" s="481">
        <f>IF(OR(J613="NA",COUNTIF(J615:J619,"NA")&gt;2)=TRUE,"NA",IF(AND(J615="",J616="",J617="",J618="",J619="")=TRUE,"",IF(COUNTIF(J615:J619,"sim")+COUNTIF(J615:J619,"NA")=5,4,IF(COUNTIF(J615:J619,"sim")+COUNTIF(J615:J619,"NA")&gt;=4,3,IF(COUNTIF(J615:J619,"sim")+COUNTIF(J615:J619,"NA")&gt;=3,2,IF(COUNTIF(J615:J619,"sim")+COUNTIF(J615:J619,"NA")&gt;=2,1,0))))))</f>
        <v>1</v>
      </c>
      <c r="M613" s="221"/>
      <c r="N613" s="165"/>
      <c r="O613" s="481">
        <f>IF(OR(M613="NA",COUNTIF(M615:M619,"NA")&gt;2)=TRUE,"NA",IF(AND(M615="",M616="",M617="",M618="",M619="")=TRUE,"",IF(COUNTIF(M615:M619,"sim")+COUNTIF(M615:M619,"NA")=5,4,IF(COUNTIF(M615:M619,"sim")+COUNTIF(M615:M619,"NA")&gt;=4,3,IF(COUNTIF(M615:M619,"sim")+COUNTIF(M615:M619,"NA")&gt;=3,2,IF(COUNTIF(M615:M619,"sim")+COUNTIF(M615:M619,"NA")&gt;=2,1,0))))))</f>
        <v>1</v>
      </c>
      <c r="P613" s="259"/>
      <c r="Q613" s="40" t="str">
        <f>IF(OR(P613="NA",COUNTIF(P615:P619,"NA")&gt;2)=TRUE,"NA",IF(AND(P615="",P616="",P617="",P618="",P619="")=TRUE,"",IF(COUNTIF(P615:P619,"sim")+COUNTIF(P615:P619,"NA")=5,4,IF(COUNTIF(P615:P619,"sim")+COUNTIF(P615:P619,"NA")&gt;=4,3,IF(COUNTIF(P615:P619,"sim")+COUNTIF(P615:P619,"NA")&gt;=3,2,IF(COUNTIF(P615:P619,"sim")+COUNTIF(P615:P619,"NA")&gt;=2,1,0))))))</f>
        <v/>
      </c>
      <c r="R613" s="161"/>
      <c r="S613" s="162"/>
      <c r="T613" s="39">
        <f>IF(Q613="",IF(O613="",L613,O613),Q613)</f>
        <v>1</v>
      </c>
      <c r="U613" s="12"/>
      <c r="V613" s="12"/>
      <c r="W613" s="12"/>
    </row>
    <row r="614" spans="1:23" ht="18.75" x14ac:dyDescent="0.25">
      <c r="A614" s="307"/>
      <c r="B614" s="8" t="s">
        <v>1004</v>
      </c>
      <c r="C614" s="13"/>
      <c r="D614" s="644" t="s">
        <v>574</v>
      </c>
      <c r="E614" s="557"/>
      <c r="F614" s="76"/>
      <c r="G614" s="46"/>
      <c r="H614" s="550"/>
      <c r="I614" s="544"/>
      <c r="J614" s="224"/>
      <c r="K614" s="56"/>
      <c r="L614" s="369"/>
      <c r="M614" s="226"/>
      <c r="N614" s="157"/>
      <c r="O614" s="369"/>
      <c r="P614" s="264"/>
      <c r="Q614" s="46"/>
      <c r="R614" s="159"/>
      <c r="S614" s="160"/>
      <c r="T614" s="238"/>
      <c r="U614" s="12"/>
      <c r="V614" s="12"/>
      <c r="W614" s="12"/>
    </row>
    <row r="615" spans="1:23" ht="45" x14ac:dyDescent="0.25">
      <c r="A615" s="307" t="s">
        <v>497</v>
      </c>
      <c r="B615" s="8" t="s">
        <v>1084</v>
      </c>
      <c r="C615" s="13" t="s">
        <v>752</v>
      </c>
      <c r="D615" s="661"/>
      <c r="E615" s="537" t="s">
        <v>1876</v>
      </c>
      <c r="F615" s="538" t="s">
        <v>1469</v>
      </c>
      <c r="G615" s="46"/>
      <c r="H615" s="550" t="s">
        <v>2100</v>
      </c>
      <c r="I615" s="493" t="s">
        <v>2145</v>
      </c>
      <c r="J615" s="621" t="s">
        <v>1469</v>
      </c>
      <c r="K615" s="56"/>
      <c r="L615" s="369"/>
      <c r="M615" s="220" t="s">
        <v>1469</v>
      </c>
      <c r="N615" s="157"/>
      <c r="O615" s="369"/>
      <c r="P615" s="258"/>
      <c r="Q615" s="46"/>
      <c r="R615" s="159"/>
      <c r="S615" s="160"/>
      <c r="T615" s="235"/>
      <c r="U615" s="12"/>
      <c r="V615" s="12"/>
      <c r="W615" s="12"/>
    </row>
    <row r="616" spans="1:23" ht="47.25" x14ac:dyDescent="0.25">
      <c r="A616" s="307" t="s">
        <v>498</v>
      </c>
      <c r="B616" s="8" t="s">
        <v>1085</v>
      </c>
      <c r="C616" s="13" t="s">
        <v>752</v>
      </c>
      <c r="D616" s="661"/>
      <c r="E616" s="537" t="s">
        <v>1876</v>
      </c>
      <c r="F616" s="538" t="s">
        <v>1470</v>
      </c>
      <c r="G616" s="46"/>
      <c r="H616" s="550"/>
      <c r="I616" s="544"/>
      <c r="J616" s="621" t="s">
        <v>1470</v>
      </c>
      <c r="K616" s="56"/>
      <c r="L616" s="369"/>
      <c r="M616" s="220" t="s">
        <v>1470</v>
      </c>
      <c r="N616" s="157"/>
      <c r="O616" s="369"/>
      <c r="P616" s="258"/>
      <c r="Q616" s="46"/>
      <c r="R616" s="159"/>
      <c r="S616" s="160"/>
      <c r="T616" s="235"/>
      <c r="U616" s="12"/>
      <c r="V616" s="12"/>
      <c r="W616" s="12"/>
    </row>
    <row r="617" spans="1:23" ht="110.25" x14ac:dyDescent="0.25">
      <c r="A617" s="307" t="s">
        <v>499</v>
      </c>
      <c r="B617" s="8" t="s">
        <v>1086</v>
      </c>
      <c r="C617" s="13" t="s">
        <v>752</v>
      </c>
      <c r="D617" s="661"/>
      <c r="E617" s="537" t="s">
        <v>1876</v>
      </c>
      <c r="F617" s="538" t="s">
        <v>1470</v>
      </c>
      <c r="G617" s="46"/>
      <c r="H617" s="550"/>
      <c r="I617" s="544"/>
      <c r="J617" s="621" t="s">
        <v>1470</v>
      </c>
      <c r="K617" s="56"/>
      <c r="L617" s="369"/>
      <c r="M617" s="220" t="s">
        <v>1470</v>
      </c>
      <c r="N617" s="157"/>
      <c r="O617" s="369"/>
      <c r="P617" s="258"/>
      <c r="Q617" s="46"/>
      <c r="R617" s="159"/>
      <c r="S617" s="160"/>
      <c r="T617" s="235"/>
      <c r="U617" s="12"/>
      <c r="V617" s="12"/>
      <c r="W617" s="12"/>
    </row>
    <row r="618" spans="1:23" ht="47.25" x14ac:dyDescent="0.25">
      <c r="A618" s="307" t="s">
        <v>500</v>
      </c>
      <c r="B618" s="8" t="s">
        <v>1087</v>
      </c>
      <c r="C618" s="13" t="s">
        <v>752</v>
      </c>
      <c r="D618" s="661"/>
      <c r="E618" s="537" t="s">
        <v>1876</v>
      </c>
      <c r="F618" s="538" t="s">
        <v>1469</v>
      </c>
      <c r="G618" s="46"/>
      <c r="H618" s="550" t="s">
        <v>2100</v>
      </c>
      <c r="I618" s="493" t="s">
        <v>2146</v>
      </c>
      <c r="J618" s="621" t="s">
        <v>1469</v>
      </c>
      <c r="K618" s="56"/>
      <c r="L618" s="369"/>
      <c r="M618" s="220" t="s">
        <v>1469</v>
      </c>
      <c r="N618" s="157"/>
      <c r="O618" s="369"/>
      <c r="P618" s="258"/>
      <c r="Q618" s="46"/>
      <c r="R618" s="159"/>
      <c r="S618" s="160"/>
      <c r="T618" s="235"/>
      <c r="U618" s="12"/>
      <c r="V618" s="12"/>
      <c r="W618" s="12"/>
    </row>
    <row r="619" spans="1:23" ht="47.25" x14ac:dyDescent="0.25">
      <c r="A619" s="307" t="s">
        <v>501</v>
      </c>
      <c r="B619" s="8" t="s">
        <v>1088</v>
      </c>
      <c r="C619" s="13" t="s">
        <v>752</v>
      </c>
      <c r="D619" s="662"/>
      <c r="E619" s="537" t="s">
        <v>1876</v>
      </c>
      <c r="F619" s="538" t="s">
        <v>1470</v>
      </c>
      <c r="G619" s="46"/>
      <c r="H619" s="539"/>
      <c r="I619" s="544"/>
      <c r="J619" s="621" t="s">
        <v>1470</v>
      </c>
      <c r="K619" s="56"/>
      <c r="L619" s="369"/>
      <c r="M619" s="220" t="s">
        <v>1470</v>
      </c>
      <c r="N619" s="157"/>
      <c r="O619" s="369"/>
      <c r="P619" s="258"/>
      <c r="Q619" s="46"/>
      <c r="R619" s="159"/>
      <c r="S619" s="160"/>
      <c r="T619" s="235"/>
      <c r="U619" s="12"/>
      <c r="V619" s="12"/>
      <c r="W619" s="12"/>
    </row>
    <row r="620" spans="1:23" ht="21" x14ac:dyDescent="0.25">
      <c r="A620" s="308" t="s">
        <v>502</v>
      </c>
      <c r="B620" s="650" t="s">
        <v>1089</v>
      </c>
      <c r="C620" s="651"/>
      <c r="D620" s="652"/>
      <c r="E620" s="556"/>
      <c r="F620" s="55"/>
      <c r="G620" s="40">
        <f>IF(OR(F620="NA",COUNTIF(F622:F625,"NA")&gt;2)=TRUE,"NA",IF(AND(F622="",F623="",F624="",F625="")=TRUE,"",IF(COUNTIF(F622:F625,"sim")+COUNTIF(F622:F625,"NA")=4,4,IF(COUNTIF(F622:F625,"sim")+COUNTIF(F622:F625,"NA")&gt;=3,3,IF(COUNTIF(F622:F625,"sim")+COUNTIF(F622:F625,"NA")&gt;=2,2,IF(COUNTIF(F622:F625,"sim")+COUNTIF(F622:F625,"NA")&gt;=1,1,0))))))</f>
        <v>0</v>
      </c>
      <c r="H620" s="568"/>
      <c r="I620" s="569"/>
      <c r="J620" s="360"/>
      <c r="K620" s="276"/>
      <c r="L620" s="481">
        <f>IF(OR(J620="NA",COUNTIF(J622:J625,"NA")&gt;2)=TRUE,"NA",IF(AND(J622="",J623="",J624="",J625="")=TRUE,"",IF(COUNTIF(J622:J625,"sim")+COUNTIF(J622:J625,"NA")=4,4,IF(COUNTIF(J622:J625,"sim")+COUNTIF(J622:J625,"NA")&gt;=3,3,IF(COUNTIF(J622:J625,"sim")+COUNTIF(J622:J625,"NA")&gt;=2,2,IF(COUNTIF(J622:J625,"sim")+COUNTIF(J622:J625,"NA")&gt;=1,1,0))))))</f>
        <v>0</v>
      </c>
      <c r="M620" s="221"/>
      <c r="N620" s="165"/>
      <c r="O620" s="481">
        <f>IF(OR(M620="NA",COUNTIF(M622:M625,"NA")&gt;2)=TRUE,"NA",IF(AND(M622="",M623="",M624="",M625="")=TRUE,"",IF(COUNTIF(M622:M625,"sim")+COUNTIF(M622:M625,"NA")=4,4,IF(COUNTIF(M622:M625,"sim")+COUNTIF(M622:M625,"NA")&gt;=3,3,IF(COUNTIF(M622:M625,"sim")+COUNTIF(M622:M625,"NA")&gt;=2,2,IF(COUNTIF(M622:M625,"sim")+COUNTIF(M622:M625,"NA")&gt;=1,1,0))))))</f>
        <v>0</v>
      </c>
      <c r="P620" s="259"/>
      <c r="Q620" s="40" t="str">
        <f>IF(OR(P620="NA",COUNTIF(P622:P625,"NA")&gt;2)=TRUE,"NA",IF(AND(P622="",P623="",P624="",P625="")=TRUE,"",IF(COUNTIF(P622:P625,"sim")+COUNTIF(P622:P625,"NA")=4,4,IF(COUNTIF(P622:P625,"sim")+COUNTIF(P622:P625,"NA")&gt;=3,3,IF(COUNTIF(P622:P625,"sim")+COUNTIF(P622:P625,"NA")&gt;=2,2,IF(COUNTIF(P622:P625,"sim")+COUNTIF(P622:P625,"NA")&gt;=1,1,0))))))</f>
        <v/>
      </c>
      <c r="R620" s="161"/>
      <c r="S620" s="162"/>
      <c r="T620" s="39">
        <f>IF(Q620="",IF(O620="",L620,O620),Q620)</f>
        <v>0</v>
      </c>
      <c r="U620" s="12"/>
      <c r="V620" s="12"/>
      <c r="W620" s="12"/>
    </row>
    <row r="621" spans="1:23" ht="18.75" x14ac:dyDescent="0.25">
      <c r="A621" s="307"/>
      <c r="B621" s="8" t="s">
        <v>1004</v>
      </c>
      <c r="C621" s="13"/>
      <c r="D621" s="644" t="s">
        <v>567</v>
      </c>
      <c r="E621" s="557"/>
      <c r="F621" s="76"/>
      <c r="G621" s="46"/>
      <c r="H621" s="550"/>
      <c r="I621" s="544"/>
      <c r="J621" s="224"/>
      <c r="K621" s="56"/>
      <c r="L621" s="369"/>
      <c r="M621" s="226"/>
      <c r="N621" s="157"/>
      <c r="O621" s="369"/>
      <c r="P621" s="264"/>
      <c r="Q621" s="46"/>
      <c r="R621" s="159"/>
      <c r="S621" s="160"/>
      <c r="T621" s="238"/>
      <c r="U621" s="12"/>
      <c r="V621" s="12"/>
      <c r="W621" s="12"/>
    </row>
    <row r="622" spans="1:23" ht="78.75" x14ac:dyDescent="0.25">
      <c r="A622" s="307" t="s">
        <v>504</v>
      </c>
      <c r="B622" s="8" t="s">
        <v>1090</v>
      </c>
      <c r="C622" s="13" t="s">
        <v>752</v>
      </c>
      <c r="D622" s="661"/>
      <c r="E622" s="537" t="s">
        <v>1876</v>
      </c>
      <c r="F622" s="538" t="s">
        <v>1470</v>
      </c>
      <c r="G622" s="46"/>
      <c r="H622" s="550"/>
      <c r="I622" s="544"/>
      <c r="J622" s="621" t="s">
        <v>1470</v>
      </c>
      <c r="K622" s="56"/>
      <c r="L622" s="369"/>
      <c r="M622" s="220" t="s">
        <v>1470</v>
      </c>
      <c r="N622" s="157"/>
      <c r="O622" s="369"/>
      <c r="P622" s="258"/>
      <c r="Q622" s="46"/>
      <c r="R622" s="159"/>
      <c r="S622" s="160"/>
      <c r="T622" s="235"/>
      <c r="U622" s="12"/>
      <c r="V622" s="12"/>
      <c r="W622" s="12"/>
    </row>
    <row r="623" spans="1:23" ht="31.5" x14ac:dyDescent="0.25">
      <c r="A623" s="307" t="s">
        <v>505</v>
      </c>
      <c r="B623" s="8" t="s">
        <v>1091</v>
      </c>
      <c r="C623" s="13" t="s">
        <v>752</v>
      </c>
      <c r="D623" s="661"/>
      <c r="E623" s="537" t="s">
        <v>1876</v>
      </c>
      <c r="F623" s="538" t="s">
        <v>1470</v>
      </c>
      <c r="G623" s="46"/>
      <c r="H623" s="550"/>
      <c r="I623" s="544"/>
      <c r="J623" s="621" t="s">
        <v>1470</v>
      </c>
      <c r="K623" s="56"/>
      <c r="L623" s="369"/>
      <c r="M623" s="220" t="s">
        <v>1470</v>
      </c>
      <c r="N623" s="157"/>
      <c r="O623" s="369"/>
      <c r="P623" s="258"/>
      <c r="Q623" s="46"/>
      <c r="R623" s="159"/>
      <c r="S623" s="160"/>
      <c r="T623" s="235"/>
      <c r="U623" s="12"/>
      <c r="V623" s="12"/>
      <c r="W623" s="12"/>
    </row>
    <row r="624" spans="1:23" ht="47.25" x14ac:dyDescent="0.25">
      <c r="A624" s="307" t="s">
        <v>506</v>
      </c>
      <c r="B624" s="8" t="s">
        <v>1092</v>
      </c>
      <c r="C624" s="13" t="s">
        <v>752</v>
      </c>
      <c r="D624" s="661"/>
      <c r="E624" s="537" t="s">
        <v>1876</v>
      </c>
      <c r="F624" s="538" t="s">
        <v>1470</v>
      </c>
      <c r="G624" s="46"/>
      <c r="H624" s="550"/>
      <c r="I624" s="544"/>
      <c r="J624" s="621" t="s">
        <v>1470</v>
      </c>
      <c r="K624" s="56"/>
      <c r="L624" s="369"/>
      <c r="M624" s="220" t="s">
        <v>1470</v>
      </c>
      <c r="N624" s="157"/>
      <c r="O624" s="369"/>
      <c r="P624" s="258"/>
      <c r="Q624" s="46"/>
      <c r="R624" s="159"/>
      <c r="S624" s="160"/>
      <c r="T624" s="235"/>
      <c r="U624" s="12"/>
      <c r="V624" s="12"/>
      <c r="W624" s="12"/>
    </row>
    <row r="625" spans="1:23" ht="63" x14ac:dyDescent="0.25">
      <c r="A625" s="307" t="s">
        <v>507</v>
      </c>
      <c r="B625" s="8" t="s">
        <v>1093</v>
      </c>
      <c r="C625" s="13" t="s">
        <v>752</v>
      </c>
      <c r="D625" s="662"/>
      <c r="E625" s="537" t="s">
        <v>1876</v>
      </c>
      <c r="F625" s="538" t="s">
        <v>1470</v>
      </c>
      <c r="G625" s="46"/>
      <c r="H625" s="550"/>
      <c r="I625" s="544"/>
      <c r="J625" s="621" t="s">
        <v>1470</v>
      </c>
      <c r="K625" s="56"/>
      <c r="L625" s="369"/>
      <c r="M625" s="220" t="s">
        <v>1470</v>
      </c>
      <c r="N625" s="157"/>
      <c r="O625" s="369"/>
      <c r="P625" s="258"/>
      <c r="Q625" s="46"/>
      <c r="R625" s="159"/>
      <c r="S625" s="160"/>
      <c r="T625" s="235"/>
      <c r="U625" s="12"/>
      <c r="V625" s="12"/>
      <c r="W625" s="12"/>
    </row>
    <row r="626" spans="1:23" ht="21" x14ac:dyDescent="0.25">
      <c r="A626" s="308" t="s">
        <v>508</v>
      </c>
      <c r="B626" s="650" t="s">
        <v>1094</v>
      </c>
      <c r="C626" s="651"/>
      <c r="D626" s="652"/>
      <c r="E626" s="556"/>
      <c r="F626" s="55"/>
      <c r="G626" s="40">
        <f>IF(OR(F626="NA",COUNTIF(F628:F631,"NA")&gt;2)=TRUE,"NA",IF(AND(F628="",F629="",F630="",F631="")=TRUE,"",IF(COUNTIF(F628:F631,"sim")+COUNTIF(F628:F631,"NA")=4,4,IF(COUNTIF(F628:F631,"sim")+COUNTIF(F628:F631,"NA")&gt;=3,3,IF(COUNTIF(F628:F631,"sim")+COUNTIF(F628:F631,"NA")&gt;=2,2,IF(COUNTIF(F628:F631,"sim")+COUNTIF(F628:F631,"NA")&gt;=1,1,0))))))</f>
        <v>4</v>
      </c>
      <c r="H626" s="568"/>
      <c r="I626" s="569"/>
      <c r="J626" s="360"/>
      <c r="K626" s="276"/>
      <c r="L626" s="481">
        <f>IF(OR(J626="NA",COUNTIF(J628:J631,"NA")&gt;2)=TRUE,"NA",IF(AND(J628="",J629="",J630="",J631="")=TRUE,"",IF(COUNTIF(J628:J631,"sim")+COUNTIF(J628:J631,"NA")=4,4,IF(COUNTIF(J628:J631,"sim")+COUNTIF(J628:J631,"NA")&gt;=3,3,IF(COUNTIF(J628:J631,"sim")+COUNTIF(J628:J631,"NA")&gt;=2,2,IF(COUNTIF(J628:J631,"sim")+COUNTIF(J628:J631,"NA")&gt;=1,1,0))))))</f>
        <v>4</v>
      </c>
      <c r="M626" s="221"/>
      <c r="N626" s="165"/>
      <c r="O626" s="481">
        <f>IF(OR(M626="NA",COUNTIF(M628:M631,"NA")&gt;2)=TRUE,"NA",IF(AND(M628="",M629="",M630="",M631="")=TRUE,"",IF(COUNTIF(M628:M631,"sim")+COUNTIF(M628:M631,"NA")=4,4,IF(COUNTIF(M628:M631,"sim")+COUNTIF(M628:M631,"NA")&gt;=3,3,IF(COUNTIF(M628:M631,"sim")+COUNTIF(M628:M631,"NA")&gt;=2,2,IF(COUNTIF(M628:M631,"sim")+COUNTIF(M628:M631,"NA")&gt;=1,1,0))))))</f>
        <v>4</v>
      </c>
      <c r="P626" s="259"/>
      <c r="Q626" s="40" t="str">
        <f>IF(OR(P626="NA",COUNTIF(P628:P631,"NA")&gt;2)=TRUE,"NA",IF(AND(P628="",P629="",P630="",P631="")=TRUE,"",IF(COUNTIF(P628:P631,"sim")+COUNTIF(P628:P631,"NA")=4,4,IF(COUNTIF(P628:P631,"sim")+COUNTIF(P628:P631,"NA")&gt;=3,3,IF(COUNTIF(P628:P631,"sim")+COUNTIF(P628:P631,"NA")&gt;=2,2,IF(COUNTIF(P628:P631,"sim")+COUNTIF(P628:P631,"NA")&gt;=1,1,0))))))</f>
        <v/>
      </c>
      <c r="R626" s="161"/>
      <c r="S626" s="162"/>
      <c r="T626" s="39">
        <f>IF(Q626="",IF(O626="",L626,O626),Q626)</f>
        <v>4</v>
      </c>
      <c r="U626" s="12"/>
      <c r="V626" s="12"/>
      <c r="W626" s="12"/>
    </row>
    <row r="627" spans="1:23" ht="18.75" x14ac:dyDescent="0.25">
      <c r="A627" s="307"/>
      <c r="B627" s="8" t="s">
        <v>1004</v>
      </c>
      <c r="C627" s="13"/>
      <c r="D627" s="644" t="s">
        <v>567</v>
      </c>
      <c r="E627" s="557"/>
      <c r="F627" s="76"/>
      <c r="G627" s="46"/>
      <c r="H627" s="550"/>
      <c r="I627" s="544"/>
      <c r="J627" s="224"/>
      <c r="K627" s="56"/>
      <c r="L627" s="369"/>
      <c r="M627" s="226"/>
      <c r="N627" s="157"/>
      <c r="O627" s="369"/>
      <c r="P627" s="264"/>
      <c r="Q627" s="46"/>
      <c r="R627" s="159"/>
      <c r="S627" s="160"/>
      <c r="T627" s="238"/>
      <c r="U627" s="12"/>
      <c r="V627" s="12"/>
      <c r="W627" s="12"/>
    </row>
    <row r="628" spans="1:23" ht="47.25" x14ac:dyDescent="0.25">
      <c r="A628" s="307" t="s">
        <v>509</v>
      </c>
      <c r="B628" s="8" t="s">
        <v>1095</v>
      </c>
      <c r="C628" s="13" t="s">
        <v>752</v>
      </c>
      <c r="D628" s="661"/>
      <c r="E628" s="537" t="s">
        <v>1876</v>
      </c>
      <c r="F628" s="538" t="s">
        <v>1469</v>
      </c>
      <c r="G628" s="46"/>
      <c r="H628" s="550" t="s">
        <v>2100</v>
      </c>
      <c r="I628" s="493" t="s">
        <v>2147</v>
      </c>
      <c r="J628" s="621" t="s">
        <v>1469</v>
      </c>
      <c r="K628" s="56"/>
      <c r="L628" s="369"/>
      <c r="M628" s="220" t="s">
        <v>1469</v>
      </c>
      <c r="N628" s="157"/>
      <c r="O628" s="369"/>
      <c r="P628" s="258"/>
      <c r="Q628" s="46"/>
      <c r="R628" s="159"/>
      <c r="S628" s="160"/>
      <c r="T628" s="235"/>
      <c r="U628" s="12"/>
      <c r="V628" s="12"/>
      <c r="W628" s="12"/>
    </row>
    <row r="629" spans="1:23" ht="47.25" x14ac:dyDescent="0.25">
      <c r="A629" s="307" t="s">
        <v>510</v>
      </c>
      <c r="B629" s="8" t="s">
        <v>1096</v>
      </c>
      <c r="C629" s="13" t="s">
        <v>752</v>
      </c>
      <c r="D629" s="661"/>
      <c r="E629" s="537" t="s">
        <v>1876</v>
      </c>
      <c r="F629" s="538" t="s">
        <v>1469</v>
      </c>
      <c r="G629" s="46"/>
      <c r="H629" s="550" t="s">
        <v>2100</v>
      </c>
      <c r="I629" s="493" t="s">
        <v>2148</v>
      </c>
      <c r="J629" s="621" t="s">
        <v>1469</v>
      </c>
      <c r="K629" s="56"/>
      <c r="L629" s="369"/>
      <c r="M629" s="220" t="s">
        <v>1469</v>
      </c>
      <c r="N629" s="157"/>
      <c r="O629" s="369"/>
      <c r="P629" s="258"/>
      <c r="Q629" s="46"/>
      <c r="R629" s="159"/>
      <c r="S629" s="160"/>
      <c r="T629" s="235"/>
      <c r="U629" s="12"/>
      <c r="V629" s="12"/>
      <c r="W629" s="12"/>
    </row>
    <row r="630" spans="1:23" ht="45" x14ac:dyDescent="0.25">
      <c r="A630" s="307" t="s">
        <v>511</v>
      </c>
      <c r="B630" s="8" t="s">
        <v>1097</v>
      </c>
      <c r="C630" s="13" t="s">
        <v>752</v>
      </c>
      <c r="D630" s="661"/>
      <c r="E630" s="537" t="s">
        <v>1876</v>
      </c>
      <c r="F630" s="538" t="s">
        <v>1469</v>
      </c>
      <c r="G630" s="46"/>
      <c r="H630" s="550" t="s">
        <v>2100</v>
      </c>
      <c r="I630" s="493" t="s">
        <v>2149</v>
      </c>
      <c r="J630" s="621" t="s">
        <v>1469</v>
      </c>
      <c r="K630" s="56"/>
      <c r="L630" s="369"/>
      <c r="M630" s="220" t="s">
        <v>1469</v>
      </c>
      <c r="N630" s="157"/>
      <c r="O630" s="369"/>
      <c r="P630" s="258"/>
      <c r="Q630" s="46"/>
      <c r="R630" s="159"/>
      <c r="S630" s="160"/>
      <c r="T630" s="235"/>
      <c r="U630" s="12"/>
      <c r="V630" s="12"/>
      <c r="W630" s="12"/>
    </row>
    <row r="631" spans="1:23" ht="45" x14ac:dyDescent="0.25">
      <c r="A631" s="307" t="s">
        <v>512</v>
      </c>
      <c r="B631" s="8" t="s">
        <v>1098</v>
      </c>
      <c r="C631" s="13" t="s">
        <v>752</v>
      </c>
      <c r="D631" s="662"/>
      <c r="E631" s="537" t="s">
        <v>1876</v>
      </c>
      <c r="F631" s="538" t="s">
        <v>1469</v>
      </c>
      <c r="G631" s="46"/>
      <c r="H631" s="550" t="s">
        <v>2100</v>
      </c>
      <c r="I631" s="493" t="s">
        <v>2150</v>
      </c>
      <c r="J631" s="621" t="s">
        <v>1469</v>
      </c>
      <c r="K631" s="56"/>
      <c r="L631" s="369"/>
      <c r="M631" s="220" t="s">
        <v>1469</v>
      </c>
      <c r="N631" s="157"/>
      <c r="O631" s="369"/>
      <c r="P631" s="258"/>
      <c r="Q631" s="46"/>
      <c r="R631" s="159"/>
      <c r="S631" s="160"/>
      <c r="T631" s="235"/>
      <c r="U631" s="12"/>
      <c r="V631" s="12"/>
      <c r="W631" s="12"/>
    </row>
    <row r="632" spans="1:23" s="48" customFormat="1" ht="21" x14ac:dyDescent="0.35">
      <c r="A632" s="324" t="s">
        <v>513</v>
      </c>
      <c r="B632" s="665" t="s">
        <v>1099</v>
      </c>
      <c r="C632" s="666"/>
      <c r="D632" s="667"/>
      <c r="E632" s="555"/>
      <c r="F632" s="218"/>
      <c r="G632" s="213">
        <f>IFERROR(IF(F632="NA","NÃO AVALIADO",IF(AND(G634="NA",G643="NA")=TRUE,"NÃO AVALIADO",IF(AND(G634="",G643="")=TRUE,"",IF(AVERAGE(G634,G643)-INT(AVERAGE(G634,G643))&lt;=0.5,INT(AVERAGE(G634,G643)),INT(AVERAGE(G634,G643))+1)))),"")</f>
        <v>0</v>
      </c>
      <c r="H632" s="564"/>
      <c r="I632" s="565"/>
      <c r="J632" s="219"/>
      <c r="K632" s="72"/>
      <c r="L632" s="482">
        <f>IFERROR(IF(J632="NA","NÃO AVALIADO",IF(AND(L634="NA",L643="NA")=TRUE,"NÃO AVALIADO",IF(AND(L634="",L643="")=TRUE,"",IF(AVERAGE(L634,L643)-INT(AVERAGE(L634,L643))&lt;=0.5,INT(AVERAGE(L634,L643)),INT(AVERAGE(L634,L643))+1)))),"")</f>
        <v>0</v>
      </c>
      <c r="M632" s="227"/>
      <c r="N632" s="62"/>
      <c r="O632" s="482">
        <f>IFERROR(IF(M632="NA","NÃO AVALIADO",IF(AND(O634="NA",O643="NA")=TRUE,"NÃO AVALIADO",IF(AND(O634="",O643="")=TRUE,"",IF(AVERAGE(O634,O643)-INT(AVERAGE(O634,O643))&lt;=0.5,INT(AVERAGE(O634,O643)),INT(AVERAGE(O634,O643))+1)))),"")</f>
        <v>0</v>
      </c>
      <c r="P632" s="270"/>
      <c r="Q632" s="213" t="str">
        <f>IFERROR(IF(P632="NA","NÃO AVALIADO",IF(AND(Q634="NA",Q643="NA")=TRUE,"NÃO AVALIADO",IF(AND(Q634="",Q643="")=TRUE,"",IF(AVERAGE(Q634,Q643)-INT(AVERAGE(Q634,Q643))&lt;=0.5,INT(AVERAGE(Q634,Q643)),INT(AVERAGE(Q634,Q643))+1)))),"")</f>
        <v/>
      </c>
      <c r="R632" s="72"/>
      <c r="S632" s="151"/>
      <c r="T632" s="232">
        <f>IF(Q632="",IF(O632="",L632,O632),Q632)</f>
        <v>0</v>
      </c>
      <c r="U632" s="47"/>
      <c r="V632" s="47"/>
      <c r="W632" s="47"/>
    </row>
    <row r="633" spans="1:23" ht="21" x14ac:dyDescent="0.25">
      <c r="A633" s="303" t="s">
        <v>3</v>
      </c>
      <c r="B633" s="664" t="s">
        <v>564</v>
      </c>
      <c r="C633" s="651"/>
      <c r="D633" s="652"/>
      <c r="E633" s="537"/>
      <c r="F633" s="64"/>
      <c r="G633" s="41"/>
      <c r="H633" s="539"/>
      <c r="I633" s="544"/>
      <c r="J633" s="220"/>
      <c r="K633" s="53"/>
      <c r="L633" s="368"/>
      <c r="M633" s="225"/>
      <c r="N633" s="157"/>
      <c r="O633" s="368"/>
      <c r="P633" s="263"/>
      <c r="Q633" s="41"/>
      <c r="R633" s="157"/>
      <c r="S633" s="158"/>
      <c r="T633" s="233"/>
      <c r="U633" s="12"/>
      <c r="V633" s="12"/>
      <c r="W633" s="12"/>
    </row>
    <row r="634" spans="1:23" ht="21" x14ac:dyDescent="0.25">
      <c r="A634" s="304" t="s">
        <v>514</v>
      </c>
      <c r="B634" s="668" t="s">
        <v>1155</v>
      </c>
      <c r="C634" s="669"/>
      <c r="D634" s="670"/>
      <c r="E634" s="559"/>
      <c r="F634" s="55"/>
      <c r="G634" s="40">
        <f>IF(OR(F634="NA",COUNTIF(F636:F642,"NA")&gt;2)=TRUE,"NA",IF(AND(F636="",F637="",F639="",F640="",F641="",F642="",F638="")=TRUE,"",IF(COUNTIF(F636:F642,"Sim")+COUNTIF(F636:F642,"NA")&gt;=7,4,IF(AND(OR(F636="Sim",F636="NA"),OR(F637="Sim",F637="NA"),OR(F639="Sim",F639="NA"),OR(F641="Sim",F641="NA"))=TRUE,3,IF(AND(OR(F636="Sim",F636="NA"),OR(F637="Sim",F637="NA"),OR(F641="Sim",F641="NA"))=TRUE,2,IF(COUNTIF(F636:F643,"sim")+COUNTIF(F636:F642,"NA")&gt;=3,1,0))))))</f>
        <v>0</v>
      </c>
      <c r="H634" s="572"/>
      <c r="I634" s="569"/>
      <c r="J634" s="360"/>
      <c r="K634" s="278"/>
      <c r="L634" s="481">
        <f>IF(OR(J634="NA",COUNTIF(J636:J642,"NA")&gt;2)=TRUE,"NA",IF(AND(J636="",J637="",J639="",J640="",J641="",J642="",J638="")=TRUE,"",IF(COUNTIF(J636:J642,"Sim")+COUNTIF(J636:J642,"NA")&gt;=7,4,IF(AND(OR(J636="Sim",J636="NA"),OR(J637="Sim",J637="NA"),OR(J639="Sim",J639="NA"),OR(J641="Sim",J641="NA"))=TRUE,3,IF(AND(OR(J636="Sim",J636="NA"),OR(J637="Sim",J637="NA"),OR(J641="Sim",J641="NA"))=TRUE,2,IF(COUNTIF(J636:J643,"sim")+COUNTIF(J636:J642,"NA")&gt;=3,1,0))))))</f>
        <v>0</v>
      </c>
      <c r="M634" s="221"/>
      <c r="N634" s="165"/>
      <c r="O634" s="481">
        <f>IF(OR(M634="NA",COUNTIF(M636:M642,"NA")&gt;2)=TRUE,"NA",IF(AND(M636="",M637="",M639="",M640="",M641="",M642="",M638="")=TRUE,"",IF(COUNTIF(M636:M642,"Sim")+COUNTIF(M636:M642,"NA")&gt;=7,4,IF(AND(OR(M636="Sim",M636="NA"),OR(M637="Sim",M637="NA"),OR(M639="Sim",M639="NA"),OR(M641="Sim",M641="NA"))=TRUE,3,IF(AND(OR(M636="Sim",M636="NA"),OR(M637="Sim",M637="NA"),OR(M641="Sim",M641="NA"))=TRUE,2,IF(COUNTIF(M636:M643,"sim")+COUNTIF(M636:M642,"NA")&gt;=3,1,0))))))</f>
        <v>0</v>
      </c>
      <c r="P634" s="259"/>
      <c r="Q634" s="40" t="str">
        <f>IF(OR(P634="NA",COUNTIF(P636:P642,"NA")&gt;2)=TRUE,"NA",IF(AND(P636="",P637="",P639="",P640="",P641="",P642="",P638="")=TRUE,"",IF(COUNTIF(P636:P642,"Sim")+COUNTIF(P636:P642,"NA")&gt;=7,4,IF(AND(OR(P636="Sim",P636="NA"),OR(P637="Sim",P637="NA"),OR(P639="Sim",P639="NA"),OR(P641="Sim",P641="NA"))=TRUE,3,IF(AND(OR(P636="Sim",P636="NA"),OR(P637="Sim",P637="NA"),OR(P641="Sim",P641="NA"))=TRUE,2,IF(COUNTIF(P636:P643,"sim")+COUNTIF(P636:P642,"NA")&gt;=3,1,0))))))</f>
        <v/>
      </c>
      <c r="R634" s="165"/>
      <c r="S634" s="166"/>
      <c r="T634" s="39">
        <f>IF(Q634="",IF(O634="",L634,O634),Q634)</f>
        <v>0</v>
      </c>
      <c r="U634" s="12"/>
      <c r="V634" s="12"/>
      <c r="W634" s="12"/>
    </row>
    <row r="635" spans="1:23" ht="18.75" x14ac:dyDescent="0.25">
      <c r="A635" s="307"/>
      <c r="B635" s="8" t="s">
        <v>1004</v>
      </c>
      <c r="C635" s="13"/>
      <c r="D635" s="732" t="s">
        <v>1154</v>
      </c>
      <c r="E635" s="557"/>
      <c r="F635" s="76"/>
      <c r="G635" s="46"/>
      <c r="H635" s="550"/>
      <c r="I635" s="544"/>
      <c r="J635" s="224"/>
      <c r="K635" s="56"/>
      <c r="L635" s="369"/>
      <c r="M635" s="226"/>
      <c r="N635" s="157"/>
      <c r="O635" s="369"/>
      <c r="P635" s="264"/>
      <c r="Q635" s="46"/>
      <c r="R635" s="159"/>
      <c r="S635" s="160"/>
      <c r="T635" s="238"/>
      <c r="U635" s="12"/>
      <c r="V635" s="12"/>
      <c r="W635" s="12"/>
    </row>
    <row r="636" spans="1:23" ht="47.25" x14ac:dyDescent="0.25">
      <c r="A636" s="305" t="s">
        <v>515</v>
      </c>
      <c r="B636" s="18" t="s">
        <v>1100</v>
      </c>
      <c r="C636" s="731" t="s">
        <v>752</v>
      </c>
      <c r="D636" s="733"/>
      <c r="E636" s="537" t="s">
        <v>1876</v>
      </c>
      <c r="F636" s="538" t="s">
        <v>1470</v>
      </c>
      <c r="G636" s="41"/>
      <c r="H636" s="539"/>
      <c r="I636" s="544"/>
      <c r="J636" s="621" t="s">
        <v>1470</v>
      </c>
      <c r="K636" s="53"/>
      <c r="L636" s="368"/>
      <c r="M636" s="220" t="s">
        <v>1470</v>
      </c>
      <c r="N636" s="157"/>
      <c r="O636" s="368"/>
      <c r="P636" s="258"/>
      <c r="Q636" s="41"/>
      <c r="R636" s="157"/>
      <c r="S636" s="158"/>
      <c r="T636" s="233"/>
      <c r="U636" s="12"/>
      <c r="V636" s="12"/>
      <c r="W636" s="12"/>
    </row>
    <row r="637" spans="1:23" ht="63" x14ac:dyDescent="0.25">
      <c r="A637" s="305" t="s">
        <v>516</v>
      </c>
      <c r="B637" s="18" t="s">
        <v>1101</v>
      </c>
      <c r="C637" s="731"/>
      <c r="D637" s="733"/>
      <c r="E637" s="537" t="s">
        <v>1876</v>
      </c>
      <c r="F637" s="538" t="s">
        <v>1470</v>
      </c>
      <c r="G637" s="41"/>
      <c r="H637" s="539"/>
      <c r="I637" s="544"/>
      <c r="J637" s="621" t="s">
        <v>1470</v>
      </c>
      <c r="K637" s="53"/>
      <c r="L637" s="368"/>
      <c r="M637" s="220" t="s">
        <v>1470</v>
      </c>
      <c r="N637" s="157"/>
      <c r="O637" s="368"/>
      <c r="P637" s="258"/>
      <c r="Q637" s="41"/>
      <c r="R637" s="157"/>
      <c r="S637" s="158"/>
      <c r="T637" s="233"/>
      <c r="U637" s="12"/>
      <c r="V637" s="12"/>
      <c r="W637" s="12"/>
    </row>
    <row r="638" spans="1:23" ht="31.5" x14ac:dyDescent="0.25">
      <c r="A638" s="305" t="s">
        <v>517</v>
      </c>
      <c r="B638" s="18" t="s">
        <v>1102</v>
      </c>
      <c r="C638" s="731"/>
      <c r="D638" s="733"/>
      <c r="E638" s="537" t="s">
        <v>1876</v>
      </c>
      <c r="F638" s="538" t="s">
        <v>1470</v>
      </c>
      <c r="G638" s="41"/>
      <c r="H638" s="539"/>
      <c r="I638" s="544"/>
      <c r="J638" s="621" t="s">
        <v>1470</v>
      </c>
      <c r="K638" s="53"/>
      <c r="L638" s="368"/>
      <c r="M638" s="220" t="s">
        <v>1470</v>
      </c>
      <c r="N638" s="157"/>
      <c r="O638" s="368"/>
      <c r="P638" s="258"/>
      <c r="Q638" s="41"/>
      <c r="R638" s="157"/>
      <c r="S638" s="158"/>
      <c r="T638" s="233"/>
      <c r="U638" s="12"/>
      <c r="V638" s="12"/>
      <c r="W638" s="12"/>
    </row>
    <row r="639" spans="1:23" ht="47.25" x14ac:dyDescent="0.25">
      <c r="A639" s="305" t="s">
        <v>518</v>
      </c>
      <c r="B639" s="18" t="s">
        <v>1103</v>
      </c>
      <c r="C639" s="731"/>
      <c r="D639" s="733"/>
      <c r="E639" s="537" t="s">
        <v>1876</v>
      </c>
      <c r="F639" s="538" t="s">
        <v>1470</v>
      </c>
      <c r="G639" s="41"/>
      <c r="H639" s="539"/>
      <c r="I639" s="544"/>
      <c r="J639" s="621" t="s">
        <v>1470</v>
      </c>
      <c r="K639" s="53"/>
      <c r="L639" s="368"/>
      <c r="M639" s="220" t="s">
        <v>1470</v>
      </c>
      <c r="N639" s="157"/>
      <c r="O639" s="368"/>
      <c r="P639" s="258"/>
      <c r="Q639" s="41"/>
      <c r="R639" s="157"/>
      <c r="S639" s="158"/>
      <c r="T639" s="233"/>
      <c r="U639" s="12"/>
      <c r="V639" s="12"/>
      <c r="W639" s="12"/>
    </row>
    <row r="640" spans="1:23" ht="31.5" x14ac:dyDescent="0.25">
      <c r="A640" s="305" t="s">
        <v>519</v>
      </c>
      <c r="B640" s="18" t="s">
        <v>1104</v>
      </c>
      <c r="C640" s="731"/>
      <c r="D640" s="733"/>
      <c r="E640" s="537" t="s">
        <v>1876</v>
      </c>
      <c r="F640" s="538" t="s">
        <v>1470</v>
      </c>
      <c r="G640" s="41"/>
      <c r="H640" s="539"/>
      <c r="I640" s="544"/>
      <c r="J640" s="621" t="s">
        <v>1470</v>
      </c>
      <c r="K640" s="53"/>
      <c r="L640" s="368"/>
      <c r="M640" s="220" t="s">
        <v>1470</v>
      </c>
      <c r="N640" s="157"/>
      <c r="O640" s="368"/>
      <c r="P640" s="258"/>
      <c r="Q640" s="41"/>
      <c r="R640" s="157"/>
      <c r="S640" s="158"/>
      <c r="T640" s="233"/>
      <c r="U640" s="12"/>
      <c r="V640" s="12"/>
      <c r="W640" s="12"/>
    </row>
    <row r="641" spans="1:23" ht="31.5" x14ac:dyDescent="0.25">
      <c r="A641" s="305" t="s">
        <v>520</v>
      </c>
      <c r="B641" s="18" t="s">
        <v>1153</v>
      </c>
      <c r="C641" s="731"/>
      <c r="D641" s="733"/>
      <c r="E641" s="537" t="s">
        <v>1876</v>
      </c>
      <c r="F641" s="538" t="s">
        <v>1470</v>
      </c>
      <c r="G641" s="41"/>
      <c r="H641" s="539"/>
      <c r="I641" s="544"/>
      <c r="J641" s="621" t="s">
        <v>1470</v>
      </c>
      <c r="K641" s="53"/>
      <c r="L641" s="368"/>
      <c r="M641" s="220" t="s">
        <v>1470</v>
      </c>
      <c r="N641" s="157"/>
      <c r="O641" s="368"/>
      <c r="P641" s="258"/>
      <c r="Q641" s="41"/>
      <c r="R641" s="157"/>
      <c r="S641" s="158"/>
      <c r="T641" s="233"/>
      <c r="U641" s="12"/>
      <c r="V641" s="12"/>
      <c r="W641" s="12"/>
    </row>
    <row r="642" spans="1:23" ht="47.25" x14ac:dyDescent="0.25">
      <c r="A642" s="305" t="s">
        <v>521</v>
      </c>
      <c r="B642" s="18" t="s">
        <v>1401</v>
      </c>
      <c r="C642" s="731"/>
      <c r="D642" s="734"/>
      <c r="E642" s="537" t="s">
        <v>1876</v>
      </c>
      <c r="F642" s="538" t="s">
        <v>1470</v>
      </c>
      <c r="G642" s="41"/>
      <c r="H642" s="539"/>
      <c r="I642" s="544"/>
      <c r="J642" s="621" t="s">
        <v>1470</v>
      </c>
      <c r="K642" s="53"/>
      <c r="L642" s="368"/>
      <c r="M642" s="220" t="s">
        <v>1470</v>
      </c>
      <c r="N642" s="157"/>
      <c r="O642" s="368"/>
      <c r="P642" s="258"/>
      <c r="Q642" s="41"/>
      <c r="R642" s="157"/>
      <c r="S642" s="158"/>
      <c r="T642" s="233"/>
      <c r="U642" s="12"/>
      <c r="V642" s="12"/>
      <c r="W642" s="12"/>
    </row>
    <row r="643" spans="1:23" ht="21" x14ac:dyDescent="0.25">
      <c r="A643" s="304" t="s">
        <v>1396</v>
      </c>
      <c r="B643" s="668" t="s">
        <v>1156</v>
      </c>
      <c r="C643" s="669"/>
      <c r="D643" s="670"/>
      <c r="E643" s="559"/>
      <c r="F643" s="55"/>
      <c r="G643" s="40">
        <f>IF(OR(F643="NA",COUNTIF(F645:F650,"NA")&gt;2)=TRUE,"NA",IF(AND(F645="",F646="",F648="",F649="",F650="",F647="")=TRUE,"",IF(COUNTIF(F645:F650,"Sim")+COUNTIF(F645:F650,"NA")&gt;=6,4,IF(AND(OR(F645="Sim",F645="NA"),OR(F646="Sim",F646="NA"),OR(F647="Sim",F647="NA"))=TRUE,3,IF(AND(OR(F645="Sim",F645="NA"),OR(F646="Sim",F646="NA"))=TRUE,2,IF(COUNTIF(F645:F650,"sim")+COUNTIF(F645:F650,"NA")&gt;=1,1,0))))))</f>
        <v>0</v>
      </c>
      <c r="H643" s="572"/>
      <c r="I643" s="569"/>
      <c r="J643" s="360"/>
      <c r="K643" s="278"/>
      <c r="L643" s="481">
        <f>IF(OR(J643="NA",COUNTIF(J645:J650,"NA")&gt;2)=TRUE,"NA",IF(AND(J645="",J646="",J648="",J649="",J650="",J647="")=TRUE,"",IF(COUNTIF(J645:J650,"Sim")+COUNTIF(J645:J650,"NA")&gt;=6,4,IF(AND(OR(J645="Sim",J645="NA"),OR(J646="Sim",J646="NA"),OR(J647="Sim",J647="NA"))=TRUE,3,IF(AND(OR(J645="Sim",J645="NA"),OR(J646="Sim",J646="NA"))=TRUE,2,IF(COUNTIF(J645:J650,"sim")+COUNTIF(J645:J650,"NA")&gt;=1,1,0))))))</f>
        <v>0</v>
      </c>
      <c r="M643" s="221"/>
      <c r="N643" s="165"/>
      <c r="O643" s="481">
        <f>IF(OR(M643="NA",COUNTIF(M645:M650,"NA")&gt;2)=TRUE,"NA",IF(AND(M645="",M646="",M648="",M649="",M650="",M647="")=TRUE,"",IF(COUNTIF(M645:M650,"Sim")+COUNTIF(M645:M650,"NA")&gt;=6,4,IF(AND(OR(M645="Sim",M645="NA"),OR(M646="Sim",M646="NA"),OR(M647="Sim",M647="NA"))=TRUE,3,IF(AND(OR(M645="Sim",M645="NA"),OR(M646="Sim",M646="NA"))=TRUE,2,IF(COUNTIF(M645:M650,"sim")+COUNTIF(M645:M650,"NA")&gt;=1,1,0))))))</f>
        <v>0</v>
      </c>
      <c r="P643" s="259"/>
      <c r="Q643" s="40" t="str">
        <f>IF(OR(P643="NA",COUNTIF(P645:P650,"NA")&gt;2)=TRUE,"NA",IF(AND(P645="",P646="",P648="",P649="",P650="",P647="")=TRUE,"",IF(COUNTIF(P645:P650,"Sim")+COUNTIF(P645:P650,"NA")&gt;=6,4,IF(AND(OR(P645="Sim",P645="NA"),OR(P646="Sim",P646="NA"),OR(P647="Sim",P647="NA"))=TRUE,3,IF(AND(OR(P645="Sim",P645="NA"),OR(P646="Sim",P646="NA"))=TRUE,2,IF(COUNTIF(P645:P650,"sim")+COUNTIF(P645:P650,"NA")&gt;=1,1,0))))))</f>
        <v/>
      </c>
      <c r="R643" s="165"/>
      <c r="S643" s="166"/>
      <c r="T643" s="39">
        <f>IF(Q643="",IF(O643="",L643,O643),Q643)</f>
        <v>0</v>
      </c>
      <c r="U643" s="12"/>
      <c r="V643" s="12"/>
      <c r="W643" s="12"/>
    </row>
    <row r="644" spans="1:23" ht="18.75" x14ac:dyDescent="0.25">
      <c r="A644" s="307"/>
      <c r="B644" s="8" t="s">
        <v>1004</v>
      </c>
      <c r="C644" s="13"/>
      <c r="D644" s="325"/>
      <c r="E644" s="557"/>
      <c r="F644" s="76"/>
      <c r="G644" s="46"/>
      <c r="H644" s="550"/>
      <c r="I644" s="544"/>
      <c r="J644" s="224"/>
      <c r="K644" s="56"/>
      <c r="L644" s="369"/>
      <c r="M644" s="226"/>
      <c r="N644" s="157"/>
      <c r="O644" s="369"/>
      <c r="P644" s="264"/>
      <c r="Q644" s="46"/>
      <c r="R644" s="159"/>
      <c r="S644" s="160"/>
      <c r="T644" s="238"/>
      <c r="U644" s="12"/>
      <c r="V644" s="12"/>
      <c r="W644" s="12"/>
    </row>
    <row r="645" spans="1:23" ht="31.5" x14ac:dyDescent="0.25">
      <c r="A645" s="305" t="s">
        <v>1397</v>
      </c>
      <c r="B645" s="18" t="s">
        <v>1105</v>
      </c>
      <c r="C645" s="671" t="s">
        <v>752</v>
      </c>
      <c r="D645" s="645" t="s">
        <v>1159</v>
      </c>
      <c r="E645" s="537" t="s">
        <v>1876</v>
      </c>
      <c r="F645" s="538" t="s">
        <v>1470</v>
      </c>
      <c r="G645" s="41"/>
      <c r="H645" s="539"/>
      <c r="I645" s="544"/>
      <c r="J645" s="621" t="s">
        <v>1470</v>
      </c>
      <c r="K645" s="53"/>
      <c r="L645" s="368"/>
      <c r="M645" s="220" t="s">
        <v>1470</v>
      </c>
      <c r="N645" s="157"/>
      <c r="O645" s="368"/>
      <c r="P645" s="258"/>
      <c r="Q645" s="41"/>
      <c r="R645" s="157"/>
      <c r="S645" s="158"/>
      <c r="T645" s="233"/>
      <c r="U645" s="12"/>
      <c r="V645" s="12"/>
      <c r="W645" s="12"/>
    </row>
    <row r="646" spans="1:23" ht="63" x14ac:dyDescent="0.25">
      <c r="A646" s="305" t="s">
        <v>1398</v>
      </c>
      <c r="B646" s="18" t="s">
        <v>1106</v>
      </c>
      <c r="C646" s="672"/>
      <c r="D646" s="645"/>
      <c r="E646" s="537" t="s">
        <v>1876</v>
      </c>
      <c r="F646" s="538" t="s">
        <v>1470</v>
      </c>
      <c r="G646" s="41"/>
      <c r="H646" s="539"/>
      <c r="I646" s="544"/>
      <c r="J646" s="621" t="s">
        <v>1470</v>
      </c>
      <c r="K646" s="53"/>
      <c r="L646" s="368"/>
      <c r="M646" s="220" t="s">
        <v>1470</v>
      </c>
      <c r="N646" s="157"/>
      <c r="O646" s="368"/>
      <c r="P646" s="258"/>
      <c r="Q646" s="41"/>
      <c r="R646" s="157"/>
      <c r="S646" s="158"/>
      <c r="T646" s="233"/>
      <c r="U646" s="12"/>
      <c r="V646" s="12"/>
      <c r="W646" s="12"/>
    </row>
    <row r="647" spans="1:23" ht="31.5" x14ac:dyDescent="0.25">
      <c r="A647" s="305" t="s">
        <v>1589</v>
      </c>
      <c r="B647" s="18" t="s">
        <v>1107</v>
      </c>
      <c r="C647" s="672"/>
      <c r="D647" s="645"/>
      <c r="E647" s="537" t="s">
        <v>1876</v>
      </c>
      <c r="F647" s="538" t="s">
        <v>1470</v>
      </c>
      <c r="G647" s="41"/>
      <c r="H647" s="539"/>
      <c r="I647" s="544"/>
      <c r="J647" s="621" t="s">
        <v>1470</v>
      </c>
      <c r="K647" s="53"/>
      <c r="L647" s="368"/>
      <c r="M647" s="220" t="s">
        <v>1470</v>
      </c>
      <c r="N647" s="157"/>
      <c r="O647" s="368"/>
      <c r="P647" s="258"/>
      <c r="Q647" s="41"/>
      <c r="R647" s="157"/>
      <c r="S647" s="158"/>
      <c r="T647" s="233"/>
      <c r="U647" s="12"/>
      <c r="V647" s="12"/>
      <c r="W647" s="12"/>
    </row>
    <row r="648" spans="1:23" ht="63" x14ac:dyDescent="0.25">
      <c r="A648" s="305" t="s">
        <v>1590</v>
      </c>
      <c r="B648" s="18" t="s">
        <v>1390</v>
      </c>
      <c r="C648" s="672"/>
      <c r="D648" s="645"/>
      <c r="E648" s="537" t="s">
        <v>1876</v>
      </c>
      <c r="F648" s="538" t="s">
        <v>1470</v>
      </c>
      <c r="G648" s="41"/>
      <c r="H648" s="539" t="s">
        <v>2151</v>
      </c>
      <c r="I648" s="493" t="s">
        <v>2152</v>
      </c>
      <c r="J648" s="621" t="s">
        <v>1470</v>
      </c>
      <c r="K648" s="53"/>
      <c r="L648" s="368"/>
      <c r="M648" s="220" t="s">
        <v>1470</v>
      </c>
      <c r="N648" s="157"/>
      <c r="O648" s="368"/>
      <c r="P648" s="258"/>
      <c r="Q648" s="41"/>
      <c r="R648" s="157"/>
      <c r="S648" s="158"/>
      <c r="T648" s="233"/>
      <c r="U648" s="12"/>
      <c r="V648" s="12"/>
      <c r="W648" s="12"/>
    </row>
    <row r="649" spans="1:23" ht="31.5" x14ac:dyDescent="0.25">
      <c r="A649" s="305" t="s">
        <v>1399</v>
      </c>
      <c r="B649" s="15" t="s">
        <v>1157</v>
      </c>
      <c r="C649" s="672"/>
      <c r="D649" s="645"/>
      <c r="E649" s="537" t="s">
        <v>1876</v>
      </c>
      <c r="F649" s="538" t="s">
        <v>1470</v>
      </c>
      <c r="G649" s="41"/>
      <c r="H649" s="539"/>
      <c r="I649" s="544"/>
      <c r="J649" s="621" t="s">
        <v>1470</v>
      </c>
      <c r="K649" s="53"/>
      <c r="L649" s="368"/>
      <c r="M649" s="220" t="s">
        <v>1470</v>
      </c>
      <c r="N649" s="157"/>
      <c r="O649" s="368"/>
      <c r="P649" s="258"/>
      <c r="Q649" s="41"/>
      <c r="R649" s="157"/>
      <c r="S649" s="158"/>
      <c r="T649" s="233"/>
      <c r="U649" s="12"/>
      <c r="V649" s="12"/>
      <c r="W649" s="12"/>
    </row>
    <row r="650" spans="1:23" ht="31.5" x14ac:dyDescent="0.25">
      <c r="A650" s="305" t="s">
        <v>1400</v>
      </c>
      <c r="B650" s="15" t="s">
        <v>1158</v>
      </c>
      <c r="C650" s="673"/>
      <c r="D650" s="646"/>
      <c r="E650" s="537" t="s">
        <v>1876</v>
      </c>
      <c r="F650" s="538" t="s">
        <v>1470</v>
      </c>
      <c r="G650" s="41"/>
      <c r="H650" s="539"/>
      <c r="I650" s="544"/>
      <c r="J650" s="621" t="s">
        <v>1470</v>
      </c>
      <c r="K650" s="53"/>
      <c r="L650" s="368"/>
      <c r="M650" s="220" t="s">
        <v>1470</v>
      </c>
      <c r="N650" s="157"/>
      <c r="O650" s="368"/>
      <c r="P650" s="258"/>
      <c r="Q650" s="41"/>
      <c r="R650" s="157"/>
      <c r="S650" s="158"/>
      <c r="T650" s="233"/>
      <c r="U650" s="12"/>
      <c r="V650" s="12"/>
      <c r="W650" s="12"/>
    </row>
    <row r="651" spans="1:23" ht="21" x14ac:dyDescent="0.25">
      <c r="A651" s="655" t="s">
        <v>1438</v>
      </c>
      <c r="B651" s="656"/>
      <c r="C651" s="656"/>
      <c r="D651" s="657"/>
      <c r="E651" s="558"/>
      <c r="F651" s="70"/>
      <c r="G651" s="215"/>
      <c r="H651" s="570"/>
      <c r="I651" s="571"/>
      <c r="J651" s="361"/>
      <c r="K651" s="216"/>
      <c r="L651" s="370"/>
      <c r="M651" s="283"/>
      <c r="N651" s="595"/>
      <c r="O651" s="370"/>
      <c r="P651" s="268"/>
      <c r="Q651" s="215"/>
      <c r="R651" s="163"/>
      <c r="S651" s="164"/>
      <c r="T651" s="236"/>
      <c r="U651" s="12"/>
      <c r="V651" s="12"/>
      <c r="W651" s="12"/>
    </row>
    <row r="652" spans="1:23" s="44" customFormat="1" ht="21" x14ac:dyDescent="0.35">
      <c r="A652" s="302" t="s">
        <v>522</v>
      </c>
      <c r="B652" s="658" t="s">
        <v>1108</v>
      </c>
      <c r="C652" s="659"/>
      <c r="D652" s="660"/>
      <c r="E652" s="555"/>
      <c r="F652" s="218"/>
      <c r="G652" s="213">
        <f>IFERROR(IF(F652="NA","NÃO AVALIADO",IF(AND(G654="NA",G678="NA")=TRUE,"NÃO AVALIADO",IF(AND(G654="",G678="")=TRUE,"",IF(AVERAGE(G654,G678)-INT(AVERAGE(G654,G678))&lt;=0.5,INT(AVERAGE(G654,G678)),INT(AVERAGE(G654,G678))+1)))),"")</f>
        <v>2</v>
      </c>
      <c r="H652" s="564"/>
      <c r="I652" s="565"/>
      <c r="J652" s="219"/>
      <c r="K652" s="65"/>
      <c r="L652" s="482">
        <f>IFERROR(IF(J652="NA","NÃO AVALIADO",IF(AND(L654="NA",L678="NA")=TRUE,"NÃO AVALIADO",IF(AND(L654="",L678="")=TRUE,"",IF(AVERAGE(L654,L678)-INT(AVERAGE(L654,L678))&lt;=0.5,INT(AVERAGE(L654,L678)),INT(AVERAGE(L654,L678))+1)))),"")</f>
        <v>2</v>
      </c>
      <c r="M652" s="227"/>
      <c r="N652" s="62"/>
      <c r="O652" s="482">
        <f>IFERROR(IF(M652="NA","NÃO AVALIADO",IF(AND(O654="NA",O678="NA")=TRUE,"NÃO AVALIADO",IF(AND(O654="",O678="")=TRUE,"",IF(AVERAGE(O654,O678)-INT(AVERAGE(O654,O678))&lt;=0.5,INT(AVERAGE(O654,O678)),INT(AVERAGE(O654,O678))+1)))),"")</f>
        <v>2</v>
      </c>
      <c r="P652" s="270"/>
      <c r="Q652" s="213" t="str">
        <f>IFERROR(IF(P652="NA","NÃO AVALIADO",IF(AND(Q654="NA",Q678="NA")=TRUE,"NÃO AVALIADO",IF(AND(Q654="",Q678="")=TRUE,"",IF(AVERAGE(Q654,Q678)-INT(AVERAGE(Q654,Q678))&lt;=0.5,INT(AVERAGE(Q654,Q678)),INT(AVERAGE(Q654,Q678))+1)))),"")</f>
        <v/>
      </c>
      <c r="R652" s="72"/>
      <c r="S652" s="151"/>
      <c r="T652" s="232">
        <f>IF(Q652="",IF(O652="",L652,O652),Q652)</f>
        <v>2</v>
      </c>
      <c r="U652" s="45"/>
      <c r="V652" s="45"/>
      <c r="W652" s="45"/>
    </row>
    <row r="653" spans="1:23" ht="21" x14ac:dyDescent="0.25">
      <c r="A653" s="303" t="s">
        <v>3</v>
      </c>
      <c r="B653" s="664" t="s">
        <v>564</v>
      </c>
      <c r="C653" s="651"/>
      <c r="D653" s="652"/>
      <c r="E653" s="537"/>
      <c r="F653" s="64"/>
      <c r="G653" s="41"/>
      <c r="H653" s="539"/>
      <c r="I653" s="544"/>
      <c r="J653" s="220"/>
      <c r="K653" s="53"/>
      <c r="L653" s="368"/>
      <c r="M653" s="225"/>
      <c r="N653" s="157"/>
      <c r="O653" s="368"/>
      <c r="P653" s="263"/>
      <c r="Q653" s="41"/>
      <c r="R653" s="157"/>
      <c r="S653" s="158"/>
      <c r="T653" s="233"/>
      <c r="U653" s="12"/>
      <c r="V653" s="12"/>
      <c r="W653" s="12"/>
    </row>
    <row r="654" spans="1:23" ht="21" x14ac:dyDescent="0.25">
      <c r="A654" s="304" t="s">
        <v>523</v>
      </c>
      <c r="B654" s="663" t="s">
        <v>1109</v>
      </c>
      <c r="C654" s="651"/>
      <c r="D654" s="652"/>
      <c r="E654" s="559"/>
      <c r="F654" s="55"/>
      <c r="G654" s="40">
        <f>IF(OR(F654="NA",COUNTIF(F656:F677,"NA")&gt;2)=TRUE,"NA",IF(AND(F656="",F657="",F658="",F659="",F660="",F661="",F662="",F663="",F664="",F665="",F666="",F667="",F668="",F669="",F670="",F671="",F672="",F673="",F674="",F676="",F677="")=TRUE,"",IF(COUNTIF(F656:F677,"Sim")+COUNTIF(F656:F677,"NA")&gt;=12,4,IF(COUNTIF(F656:F677,"sim")+COUNTIF(F656:F677,"NA")&gt;=9,3,IF(COUNTIF(F656:F677,"sim")+COUNTIF(F656:F677,"NA")&gt;=6,2,IF(COUNTIF(F656:F677,"sim")+COUNTIF(F656:F677,"NA")&gt;=3,1,0))))))</f>
        <v>2</v>
      </c>
      <c r="H654" s="572"/>
      <c r="I654" s="569"/>
      <c r="J654" s="360"/>
      <c r="K654" s="278"/>
      <c r="L654" s="481">
        <f>IF(OR(J654="NA",COUNTIF(J656:J677,"NA")&gt;2)=TRUE,"NA",IF(AND(J656="",J657="",J658="",J659="",J660="",J661="",J662="",J663="",J664="",J665="",J666="",J667="",J668="",J669="",J670="",J671="",J672="",J673="",J674="",J676="",J677="")=TRUE,"",IF(COUNTIF(J656:J677,"Sim")+COUNTIF(J656:J677,"NA")&gt;=12,4,IF(COUNTIF(J656:J677,"sim")+COUNTIF(J656:J677,"NA")&gt;=9,3,IF(COUNTIF(J656:J677,"sim")+COUNTIF(J656:J677,"NA")&gt;=6,2,IF(COUNTIF(J656:J677,"sim")+COUNTIF(J656:J677,"NA")&gt;=3,1,0))))))</f>
        <v>2</v>
      </c>
      <c r="M654" s="221"/>
      <c r="N654" s="165"/>
      <c r="O654" s="481">
        <f>IF(OR(M654="NA",COUNTIF(M656:M677,"NA")&gt;2)=TRUE,"NA",IF(AND(M656="",M657="",M658="",M659="",M660="",M661="",M662="",M663="",M664="",M665="",M666="",M667="",M668="",M669="",M670="",M671="",M672="",M673="",M674="",M676="",M677="")=TRUE,"",IF(COUNTIF(M656:M677,"Sim")+COUNTIF(M656:M677,"NA")&gt;=12,4,IF(COUNTIF(M656:M677,"sim")+COUNTIF(M656:M677,"NA")&gt;=9,3,IF(COUNTIF(M656:M677,"sim")+COUNTIF(M656:M677,"NA")&gt;=6,2,IF(COUNTIF(M656:M677,"sim")+COUNTIF(M656:M677,"NA")&gt;=3,1,0))))))</f>
        <v>2</v>
      </c>
      <c r="P654" s="259"/>
      <c r="Q654" s="40" t="str">
        <f>IF(OR(P654="NA",COUNTIF(P656:P677,"NA")&gt;2)=TRUE,"NA",IF(AND(P656="",P657="",P658="",P659="",P660="",P661="",P662="",P663="",P664="",P665="",P666="",P667="",P668="",P669="",P670="",P671="",P672="",P673="",P674="",P676="",P677="")=TRUE,"",IF(COUNTIF(P656:P677,"Sim")+COUNTIF(P656:P677,"NA")&gt;=12,4,IF(COUNTIF(P656:P677,"sim")+COUNTIF(P656:P677,"NA")&gt;=9,3,IF(COUNTIF(P656:P677,"sim")+COUNTIF(P656:P677,"NA")&gt;=6,2,IF(COUNTIF(P656:P677,"sim")+COUNTIF(P656:P677,"NA")&gt;=3,1,0))))))</f>
        <v/>
      </c>
      <c r="R654" s="165"/>
      <c r="S654" s="166"/>
      <c r="T654" s="39">
        <f>IF(Q654="",IF(O654="",L654,O654),Q654)</f>
        <v>2</v>
      </c>
      <c r="U654" s="12"/>
      <c r="V654" s="12"/>
      <c r="W654" s="12"/>
    </row>
    <row r="655" spans="1:23" ht="18.75" x14ac:dyDescent="0.25">
      <c r="A655" s="307"/>
      <c r="B655" s="8" t="s">
        <v>1004</v>
      </c>
      <c r="C655" s="13"/>
      <c r="D655" s="644" t="s">
        <v>1110</v>
      </c>
      <c r="E655" s="557"/>
      <c r="F655" s="76"/>
      <c r="G655" s="46"/>
      <c r="H655" s="550"/>
      <c r="I655" s="544"/>
      <c r="J655" s="224"/>
      <c r="K655" s="56"/>
      <c r="L655" s="369"/>
      <c r="M655" s="226"/>
      <c r="N655" s="157"/>
      <c r="O655" s="369"/>
      <c r="P655" s="264"/>
      <c r="Q655" s="46"/>
      <c r="R655" s="159"/>
      <c r="S655" s="160"/>
      <c r="T655" s="238"/>
      <c r="U655" s="12"/>
      <c r="V655" s="12"/>
      <c r="W655" s="12"/>
    </row>
    <row r="656" spans="1:23" ht="150" x14ac:dyDescent="0.25">
      <c r="A656" s="305" t="s">
        <v>524</v>
      </c>
      <c r="B656" s="8" t="s">
        <v>1111</v>
      </c>
      <c r="C656" s="209" t="s">
        <v>1311</v>
      </c>
      <c r="D656" s="661"/>
      <c r="E656" s="537" t="s">
        <v>1990</v>
      </c>
      <c r="F656" s="538" t="s">
        <v>1469</v>
      </c>
      <c r="G656" s="41"/>
      <c r="H656" s="513" t="s">
        <v>2153</v>
      </c>
      <c r="I656" s="585" t="s">
        <v>2239</v>
      </c>
      <c r="J656" s="621" t="s">
        <v>1469</v>
      </c>
      <c r="K656" s="53"/>
      <c r="L656" s="368"/>
      <c r="M656" s="220" t="s">
        <v>1469</v>
      </c>
      <c r="N656" s="157"/>
      <c r="O656" s="368"/>
      <c r="P656" s="258"/>
      <c r="Q656" s="41"/>
      <c r="R656" s="157"/>
      <c r="S656" s="158"/>
      <c r="T656" s="233"/>
      <c r="U656" s="12"/>
      <c r="V656" s="12"/>
      <c r="W656" s="12"/>
    </row>
    <row r="657" spans="1:23" ht="165" x14ac:dyDescent="0.25">
      <c r="A657" s="305" t="s">
        <v>525</v>
      </c>
      <c r="B657" s="8" t="s">
        <v>1112</v>
      </c>
      <c r="C657" s="209" t="s">
        <v>1311</v>
      </c>
      <c r="D657" s="661"/>
      <c r="E657" s="537" t="s">
        <v>1990</v>
      </c>
      <c r="F657" s="538" t="s">
        <v>1469</v>
      </c>
      <c r="G657" s="41"/>
      <c r="H657" s="513" t="s">
        <v>2154</v>
      </c>
      <c r="I657" s="586" t="s">
        <v>2240</v>
      </c>
      <c r="J657" s="621" t="s">
        <v>1469</v>
      </c>
      <c r="K657" s="53"/>
      <c r="L657" s="368"/>
      <c r="M657" s="220" t="s">
        <v>1469</v>
      </c>
      <c r="N657" s="157"/>
      <c r="O657" s="368"/>
      <c r="P657" s="258"/>
      <c r="Q657" s="41"/>
      <c r="R657" s="157"/>
      <c r="S657" s="158"/>
      <c r="T657" s="233"/>
      <c r="U657" s="12"/>
      <c r="V657" s="12"/>
      <c r="W657" s="12"/>
    </row>
    <row r="658" spans="1:23" ht="90" x14ac:dyDescent="0.25">
      <c r="A658" s="305" t="s">
        <v>526</v>
      </c>
      <c r="B658" s="8" t="s">
        <v>1113</v>
      </c>
      <c r="C658" s="209" t="s">
        <v>1311</v>
      </c>
      <c r="D658" s="661"/>
      <c r="E658" s="537" t="s">
        <v>1990</v>
      </c>
      <c r="F658" s="538" t="s">
        <v>1469</v>
      </c>
      <c r="G658" s="41"/>
      <c r="H658" s="512" t="s">
        <v>2155</v>
      </c>
      <c r="I658" s="586" t="s">
        <v>2241</v>
      </c>
      <c r="J658" s="621" t="s">
        <v>1469</v>
      </c>
      <c r="K658" s="53"/>
      <c r="L658" s="368"/>
      <c r="M658" s="220" t="s">
        <v>1469</v>
      </c>
      <c r="N658" s="157"/>
      <c r="O658" s="368"/>
      <c r="P658" s="258"/>
      <c r="Q658" s="41"/>
      <c r="R658" s="157"/>
      <c r="S658" s="158"/>
      <c r="T658" s="233"/>
      <c r="U658" s="12"/>
      <c r="V658" s="12"/>
      <c r="W658" s="12"/>
    </row>
    <row r="659" spans="1:23" ht="63" x14ac:dyDescent="0.25">
      <c r="A659" s="305" t="s">
        <v>527</v>
      </c>
      <c r="B659" s="8" t="s">
        <v>1114</v>
      </c>
      <c r="C659" s="209" t="s">
        <v>1311</v>
      </c>
      <c r="D659" s="661"/>
      <c r="E659" s="537" t="s">
        <v>1990</v>
      </c>
      <c r="F659" s="538" t="s">
        <v>1469</v>
      </c>
      <c r="G659" s="41"/>
      <c r="H659" s="512" t="s">
        <v>2156</v>
      </c>
      <c r="I659" s="586" t="s">
        <v>2242</v>
      </c>
      <c r="J659" s="621" t="s">
        <v>1469</v>
      </c>
      <c r="K659" s="53"/>
      <c r="L659" s="368"/>
      <c r="M659" s="220" t="s">
        <v>1469</v>
      </c>
      <c r="N659" s="157"/>
      <c r="O659" s="368"/>
      <c r="P659" s="258"/>
      <c r="Q659" s="41"/>
      <c r="R659" s="157"/>
      <c r="S659" s="158"/>
      <c r="T659" s="233"/>
      <c r="U659" s="12"/>
      <c r="V659" s="12"/>
      <c r="W659" s="12"/>
    </row>
    <row r="660" spans="1:23" ht="63" x14ac:dyDescent="0.25">
      <c r="A660" s="305" t="s">
        <v>528</v>
      </c>
      <c r="B660" s="8" t="s">
        <v>1115</v>
      </c>
      <c r="C660" s="209" t="s">
        <v>1311</v>
      </c>
      <c r="D660" s="661"/>
      <c r="E660" s="537" t="s">
        <v>1990</v>
      </c>
      <c r="F660" s="538" t="s">
        <v>1469</v>
      </c>
      <c r="G660" s="41"/>
      <c r="H660" s="512" t="s">
        <v>2157</v>
      </c>
      <c r="I660" s="586" t="s">
        <v>2243</v>
      </c>
      <c r="J660" s="621" t="s">
        <v>1469</v>
      </c>
      <c r="K660" s="53"/>
      <c r="L660" s="368"/>
      <c r="M660" s="220" t="s">
        <v>1469</v>
      </c>
      <c r="N660" s="157"/>
      <c r="O660" s="368"/>
      <c r="P660" s="258"/>
      <c r="Q660" s="41"/>
      <c r="R660" s="157"/>
      <c r="S660" s="158"/>
      <c r="T660" s="233"/>
      <c r="U660" s="12"/>
      <c r="V660" s="12"/>
      <c r="W660" s="12"/>
    </row>
    <row r="661" spans="1:23" ht="63" x14ac:dyDescent="0.25">
      <c r="A661" s="305" t="s">
        <v>529</v>
      </c>
      <c r="B661" s="8" t="s">
        <v>1116</v>
      </c>
      <c r="C661" s="209" t="s">
        <v>1311</v>
      </c>
      <c r="D661" s="661"/>
      <c r="E661" s="537" t="s">
        <v>1990</v>
      </c>
      <c r="F661" s="538" t="s">
        <v>1470</v>
      </c>
      <c r="G661" s="41"/>
      <c r="H661" s="495" t="s">
        <v>2245</v>
      </c>
      <c r="I661" s="586" t="s">
        <v>2244</v>
      </c>
      <c r="J661" s="621" t="s">
        <v>1470</v>
      </c>
      <c r="K661" s="53"/>
      <c r="L661" s="368"/>
      <c r="M661" s="220" t="s">
        <v>1470</v>
      </c>
      <c r="N661" s="157"/>
      <c r="O661" s="368"/>
      <c r="P661" s="258"/>
      <c r="Q661" s="41"/>
      <c r="R661" s="157"/>
      <c r="S661" s="158"/>
      <c r="T661" s="233"/>
      <c r="U661" s="12"/>
      <c r="V661" s="12"/>
      <c r="W661" s="12"/>
    </row>
    <row r="662" spans="1:23" ht="90" x14ac:dyDescent="0.25">
      <c r="A662" s="305" t="s">
        <v>530</v>
      </c>
      <c r="B662" s="8" t="s">
        <v>1117</v>
      </c>
      <c r="C662" s="209" t="s">
        <v>1311</v>
      </c>
      <c r="D662" s="661"/>
      <c r="E662" s="537" t="s">
        <v>1991</v>
      </c>
      <c r="F662" s="538" t="s">
        <v>1470</v>
      </c>
      <c r="G662" s="41"/>
      <c r="H662" s="495" t="s">
        <v>2247</v>
      </c>
      <c r="I662" s="586" t="s">
        <v>2246</v>
      </c>
      <c r="J662" s="621" t="s">
        <v>1470</v>
      </c>
      <c r="K662" s="53"/>
      <c r="L662" s="368"/>
      <c r="M662" s="220" t="s">
        <v>1470</v>
      </c>
      <c r="N662" s="157"/>
      <c r="O662" s="368"/>
      <c r="P662" s="258"/>
      <c r="Q662" s="41"/>
      <c r="R662" s="157"/>
      <c r="S662" s="158"/>
      <c r="T662" s="233"/>
      <c r="U662" s="12"/>
      <c r="V662" s="12"/>
      <c r="W662" s="12"/>
    </row>
    <row r="663" spans="1:23" ht="60" x14ac:dyDescent="0.25">
      <c r="A663" s="305" t="s">
        <v>531</v>
      </c>
      <c r="B663" s="8" t="s">
        <v>1118</v>
      </c>
      <c r="C663" s="209" t="s">
        <v>1311</v>
      </c>
      <c r="D663" s="661"/>
      <c r="E663" s="537" t="s">
        <v>1991</v>
      </c>
      <c r="F663" s="538" t="s">
        <v>1470</v>
      </c>
      <c r="G663" s="41"/>
      <c r="H663" s="495" t="s">
        <v>2249</v>
      </c>
      <c r="I663" s="586" t="s">
        <v>2248</v>
      </c>
      <c r="J663" s="621" t="s">
        <v>1470</v>
      </c>
      <c r="K663" s="53"/>
      <c r="L663" s="368"/>
      <c r="M663" s="220" t="s">
        <v>1470</v>
      </c>
      <c r="N663" s="157"/>
      <c r="O663" s="368"/>
      <c r="P663" s="258"/>
      <c r="Q663" s="41"/>
      <c r="R663" s="157"/>
      <c r="S663" s="158"/>
      <c r="T663" s="233"/>
      <c r="U663" s="12"/>
      <c r="V663" s="12"/>
      <c r="W663" s="12"/>
    </row>
    <row r="664" spans="1:23" ht="90" x14ac:dyDescent="0.25">
      <c r="A664" s="305" t="s">
        <v>532</v>
      </c>
      <c r="B664" s="8" t="s">
        <v>1119</v>
      </c>
      <c r="C664" s="209" t="s">
        <v>1311</v>
      </c>
      <c r="D664" s="661"/>
      <c r="E664" s="537" t="s">
        <v>1991</v>
      </c>
      <c r="F664" s="538" t="s">
        <v>1470</v>
      </c>
      <c r="G664" s="41"/>
      <c r="H664" s="495" t="s">
        <v>2251</v>
      </c>
      <c r="I664" s="586" t="s">
        <v>2250</v>
      </c>
      <c r="J664" s="621" t="s">
        <v>1470</v>
      </c>
      <c r="K664" s="53"/>
      <c r="L664" s="368"/>
      <c r="M664" s="220" t="s">
        <v>1470</v>
      </c>
      <c r="N664" s="157"/>
      <c r="O664" s="368"/>
      <c r="P664" s="258"/>
      <c r="Q664" s="41"/>
      <c r="R664" s="157"/>
      <c r="S664" s="158"/>
      <c r="T664" s="233"/>
      <c r="U664" s="12"/>
      <c r="V664" s="12"/>
      <c r="W664" s="12"/>
    </row>
    <row r="665" spans="1:23" ht="60" x14ac:dyDescent="0.25">
      <c r="A665" s="305" t="s">
        <v>533</v>
      </c>
      <c r="B665" s="8" t="s">
        <v>1120</v>
      </c>
      <c r="C665" s="209" t="s">
        <v>1311</v>
      </c>
      <c r="D665" s="661"/>
      <c r="E665" s="537" t="s">
        <v>1991</v>
      </c>
      <c r="F665" s="538" t="s">
        <v>1470</v>
      </c>
      <c r="G665" s="41"/>
      <c r="H665" s="495" t="s">
        <v>2253</v>
      </c>
      <c r="I665" s="586" t="s">
        <v>2252</v>
      </c>
      <c r="J665" s="621" t="s">
        <v>1470</v>
      </c>
      <c r="K665" s="53"/>
      <c r="L665" s="368"/>
      <c r="M665" s="220" t="s">
        <v>1470</v>
      </c>
      <c r="N665" s="157"/>
      <c r="O665" s="368"/>
      <c r="P665" s="258"/>
      <c r="Q665" s="41"/>
      <c r="R665" s="157"/>
      <c r="S665" s="158"/>
      <c r="T665" s="233"/>
      <c r="U665" s="12"/>
      <c r="V665" s="12"/>
      <c r="W665" s="12"/>
    </row>
    <row r="666" spans="1:23" ht="60" x14ac:dyDescent="0.25">
      <c r="A666" s="305" t="s">
        <v>534</v>
      </c>
      <c r="B666" s="8" t="s">
        <v>1121</v>
      </c>
      <c r="C666" s="209" t="s">
        <v>1311</v>
      </c>
      <c r="D666" s="661"/>
      <c r="E666" s="537" t="s">
        <v>1991</v>
      </c>
      <c r="F666" s="538" t="s">
        <v>1470</v>
      </c>
      <c r="G666" s="41"/>
      <c r="H666" s="495" t="s">
        <v>2255</v>
      </c>
      <c r="I666" s="586" t="s">
        <v>2254</v>
      </c>
      <c r="J666" s="621" t="s">
        <v>1470</v>
      </c>
      <c r="K666" s="53"/>
      <c r="L666" s="368"/>
      <c r="M666" s="220" t="s">
        <v>1470</v>
      </c>
      <c r="N666" s="157"/>
      <c r="O666" s="368"/>
      <c r="P666" s="258"/>
      <c r="Q666" s="41"/>
      <c r="R666" s="157"/>
      <c r="S666" s="158"/>
      <c r="T666" s="233"/>
      <c r="U666" s="12"/>
      <c r="V666" s="12"/>
      <c r="W666" s="12"/>
    </row>
    <row r="667" spans="1:23" ht="47.25" x14ac:dyDescent="0.25">
      <c r="A667" s="305" t="s">
        <v>535</v>
      </c>
      <c r="B667" s="8" t="s">
        <v>1122</v>
      </c>
      <c r="C667" s="209" t="s">
        <v>1311</v>
      </c>
      <c r="D667" s="661"/>
      <c r="E667" s="537" t="s">
        <v>1991</v>
      </c>
      <c r="F667" s="538" t="s">
        <v>1470</v>
      </c>
      <c r="G667" s="41"/>
      <c r="H667" s="539"/>
      <c r="I667" s="587"/>
      <c r="J667" s="621" t="s">
        <v>1470</v>
      </c>
      <c r="K667" s="53"/>
      <c r="L667" s="368"/>
      <c r="M667" s="220" t="s">
        <v>1470</v>
      </c>
      <c r="N667" s="157"/>
      <c r="O667" s="368"/>
      <c r="P667" s="258"/>
      <c r="Q667" s="41"/>
      <c r="R667" s="157"/>
      <c r="S667" s="158"/>
      <c r="T667" s="233"/>
      <c r="U667" s="12"/>
      <c r="V667" s="12"/>
      <c r="W667" s="12"/>
    </row>
    <row r="668" spans="1:23" ht="78.75" x14ac:dyDescent="0.25">
      <c r="A668" s="305" t="s">
        <v>536</v>
      </c>
      <c r="B668" s="8" t="s">
        <v>1123</v>
      </c>
      <c r="C668" s="209" t="s">
        <v>1311</v>
      </c>
      <c r="D668" s="661"/>
      <c r="E668" s="537" t="s">
        <v>1991</v>
      </c>
      <c r="F668" s="538" t="s">
        <v>1470</v>
      </c>
      <c r="G668" s="41"/>
      <c r="H668" s="495" t="s">
        <v>2257</v>
      </c>
      <c r="I668" s="586" t="s">
        <v>2256</v>
      </c>
      <c r="J668" s="621" t="s">
        <v>1470</v>
      </c>
      <c r="K668" s="53"/>
      <c r="L668" s="368"/>
      <c r="M668" s="220" t="s">
        <v>1470</v>
      </c>
      <c r="N668" s="157"/>
      <c r="O668" s="368"/>
      <c r="P668" s="258"/>
      <c r="Q668" s="41"/>
      <c r="R668" s="157"/>
      <c r="S668" s="158"/>
      <c r="T668" s="233"/>
      <c r="U668" s="12"/>
      <c r="V668" s="12"/>
      <c r="W668" s="12"/>
    </row>
    <row r="669" spans="1:23" ht="110.25" x14ac:dyDescent="0.25">
      <c r="A669" s="305" t="s">
        <v>537</v>
      </c>
      <c r="B669" s="8" t="s">
        <v>1124</v>
      </c>
      <c r="C669" s="209" t="s">
        <v>1311</v>
      </c>
      <c r="D669" s="661"/>
      <c r="E669" s="537" t="s">
        <v>1991</v>
      </c>
      <c r="F669" s="538" t="s">
        <v>1470</v>
      </c>
      <c r="G669" s="41"/>
      <c r="H669" s="539" t="s">
        <v>2158</v>
      </c>
      <c r="I669" s="493" t="s">
        <v>2159</v>
      </c>
      <c r="J669" s="621" t="s">
        <v>1470</v>
      </c>
      <c r="K669" s="53"/>
      <c r="L669" s="368"/>
      <c r="M669" s="220" t="s">
        <v>1470</v>
      </c>
      <c r="N669" s="157"/>
      <c r="O669" s="368"/>
      <c r="P669" s="258"/>
      <c r="Q669" s="41"/>
      <c r="R669" s="157"/>
      <c r="S669" s="158"/>
      <c r="T669" s="233"/>
      <c r="U669" s="12"/>
      <c r="V669" s="12"/>
      <c r="W669" s="12"/>
    </row>
    <row r="670" spans="1:23" ht="78.75" x14ac:dyDescent="0.25">
      <c r="A670" s="305" t="s">
        <v>538</v>
      </c>
      <c r="B670" s="8" t="s">
        <v>1125</v>
      </c>
      <c r="C670" s="209" t="s">
        <v>1311</v>
      </c>
      <c r="D670" s="661"/>
      <c r="E670" s="537" t="s">
        <v>1991</v>
      </c>
      <c r="F670" s="538" t="s">
        <v>1470</v>
      </c>
      <c r="G670" s="41"/>
      <c r="H670" s="539" t="s">
        <v>2160</v>
      </c>
      <c r="I670" s="493" t="s">
        <v>2161</v>
      </c>
      <c r="J670" s="621" t="s">
        <v>1470</v>
      </c>
      <c r="K670" s="53"/>
      <c r="L670" s="368"/>
      <c r="M670" s="220" t="s">
        <v>1470</v>
      </c>
      <c r="N670" s="157"/>
      <c r="O670" s="368"/>
      <c r="P670" s="258"/>
      <c r="Q670" s="41"/>
      <c r="R670" s="157"/>
      <c r="S670" s="158"/>
      <c r="T670" s="233"/>
      <c r="U670" s="12"/>
      <c r="V670" s="12"/>
      <c r="W670" s="12"/>
    </row>
    <row r="671" spans="1:23" ht="60" x14ac:dyDescent="0.25">
      <c r="A671" s="305" t="s">
        <v>539</v>
      </c>
      <c r="B671" s="8" t="s">
        <v>1126</v>
      </c>
      <c r="C671" s="209" t="s">
        <v>1311</v>
      </c>
      <c r="D671" s="661"/>
      <c r="E671" s="537" t="s">
        <v>1991</v>
      </c>
      <c r="F671" s="538" t="s">
        <v>1470</v>
      </c>
      <c r="G671" s="41"/>
      <c r="H671" s="539" t="s">
        <v>2162</v>
      </c>
      <c r="I671" s="493" t="s">
        <v>2163</v>
      </c>
      <c r="J671" s="621" t="s">
        <v>1470</v>
      </c>
      <c r="K671" s="53"/>
      <c r="L671" s="368"/>
      <c r="M671" s="220" t="s">
        <v>1470</v>
      </c>
      <c r="N671" s="157"/>
      <c r="O671" s="368"/>
      <c r="P671" s="258"/>
      <c r="Q671" s="41"/>
      <c r="R671" s="157"/>
      <c r="S671" s="158"/>
      <c r="T671" s="233"/>
      <c r="U671" s="12"/>
      <c r="V671" s="12"/>
      <c r="W671" s="12"/>
    </row>
    <row r="672" spans="1:23" ht="110.25" x14ac:dyDescent="0.25">
      <c r="A672" s="305" t="s">
        <v>540</v>
      </c>
      <c r="B672" s="8" t="s">
        <v>1127</v>
      </c>
      <c r="C672" s="209" t="s">
        <v>1311</v>
      </c>
      <c r="D672" s="661"/>
      <c r="E672" s="537" t="s">
        <v>1991</v>
      </c>
      <c r="F672" s="551" t="s">
        <v>1469</v>
      </c>
      <c r="G672" s="41"/>
      <c r="H672" s="517" t="s">
        <v>2164</v>
      </c>
      <c r="I672" s="493" t="s">
        <v>2165</v>
      </c>
      <c r="J672" s="622" t="s">
        <v>1469</v>
      </c>
      <c r="K672" s="53"/>
      <c r="L672" s="368"/>
      <c r="M672" s="220" t="s">
        <v>1469</v>
      </c>
      <c r="N672" s="157"/>
      <c r="O672" s="368"/>
      <c r="P672" s="258"/>
      <c r="Q672" s="41"/>
      <c r="R672" s="157"/>
      <c r="S672" s="158"/>
      <c r="T672" s="233"/>
      <c r="U672" s="12"/>
      <c r="V672" s="12"/>
      <c r="W672" s="12"/>
    </row>
    <row r="673" spans="1:23" ht="330.75" x14ac:dyDescent="0.25">
      <c r="A673" s="305" t="s">
        <v>541</v>
      </c>
      <c r="B673" s="8" t="s">
        <v>1314</v>
      </c>
      <c r="C673" s="209" t="s">
        <v>1313</v>
      </c>
      <c r="D673" s="661"/>
      <c r="E673" s="537" t="s">
        <v>1990</v>
      </c>
      <c r="F673" s="538" t="s">
        <v>1470</v>
      </c>
      <c r="G673" s="41"/>
      <c r="H673" s="539"/>
      <c r="I673" s="544" t="s">
        <v>2166</v>
      </c>
      <c r="J673" s="621" t="s">
        <v>1470</v>
      </c>
      <c r="K673" s="53"/>
      <c r="L673" s="368"/>
      <c r="M673" s="220" t="s">
        <v>1470</v>
      </c>
      <c r="N673" s="157"/>
      <c r="O673" s="368"/>
      <c r="P673" s="258"/>
      <c r="Q673" s="41"/>
      <c r="R673" s="157"/>
      <c r="S673" s="158"/>
      <c r="T673" s="233"/>
      <c r="U673" s="12"/>
      <c r="V673" s="12"/>
      <c r="W673" s="12"/>
    </row>
    <row r="674" spans="1:23" ht="63" x14ac:dyDescent="0.25">
      <c r="A674" s="305" t="s">
        <v>542</v>
      </c>
      <c r="B674" s="8" t="s">
        <v>1128</v>
      </c>
      <c r="C674" s="209" t="s">
        <v>1311</v>
      </c>
      <c r="D674" s="661"/>
      <c r="E674" s="537" t="s">
        <v>1990</v>
      </c>
      <c r="F674" s="538" t="s">
        <v>1470</v>
      </c>
      <c r="G674" s="41"/>
      <c r="H674" s="576"/>
      <c r="I674" s="615" t="s">
        <v>2167</v>
      </c>
      <c r="J674" s="621" t="s">
        <v>1470</v>
      </c>
      <c r="K674" s="53"/>
      <c r="L674" s="368"/>
      <c r="M674" s="220" t="s">
        <v>1470</v>
      </c>
      <c r="N674" s="157"/>
      <c r="O674" s="368"/>
      <c r="P674" s="258"/>
      <c r="Q674" s="41"/>
      <c r="R674" s="157"/>
      <c r="S674" s="158"/>
      <c r="T674" s="233"/>
      <c r="U674" s="12"/>
      <c r="V674" s="12"/>
      <c r="W674" s="12"/>
    </row>
    <row r="675" spans="1:23" ht="18.75" x14ac:dyDescent="0.25">
      <c r="A675" s="305"/>
      <c r="B675" s="321" t="s">
        <v>591</v>
      </c>
      <c r="C675" s="13"/>
      <c r="D675" s="661"/>
      <c r="E675" s="537"/>
      <c r="F675" s="75"/>
      <c r="G675" s="41"/>
      <c r="H675" s="539"/>
      <c r="I675" s="544"/>
      <c r="J675" s="224"/>
      <c r="K675" s="53"/>
      <c r="L675" s="368"/>
      <c r="M675" s="224"/>
      <c r="N675" s="157"/>
      <c r="O675" s="368"/>
      <c r="P675" s="262"/>
      <c r="Q675" s="41"/>
      <c r="R675" s="157"/>
      <c r="S675" s="158"/>
      <c r="T675" s="238"/>
      <c r="U675" s="12"/>
      <c r="V675" s="12"/>
      <c r="W675" s="12"/>
    </row>
    <row r="676" spans="1:23" ht="60" x14ac:dyDescent="0.25">
      <c r="A676" s="305" t="s">
        <v>543</v>
      </c>
      <c r="B676" s="8" t="s">
        <v>1129</v>
      </c>
      <c r="C676" s="13" t="s">
        <v>1130</v>
      </c>
      <c r="D676" s="661"/>
      <c r="E676" s="537" t="s">
        <v>1991</v>
      </c>
      <c r="F676" s="538" t="s">
        <v>1469</v>
      </c>
      <c r="G676" s="41"/>
      <c r="H676" s="539" t="s">
        <v>2168</v>
      </c>
      <c r="I676" s="575" t="s">
        <v>2169</v>
      </c>
      <c r="J676" s="621" t="s">
        <v>1469</v>
      </c>
      <c r="K676" s="53"/>
      <c r="L676" s="368"/>
      <c r="M676" s="220" t="s">
        <v>1469</v>
      </c>
      <c r="N676" s="157"/>
      <c r="O676" s="368"/>
      <c r="P676" s="258"/>
      <c r="Q676" s="41"/>
      <c r="R676" s="157"/>
      <c r="S676" s="158"/>
      <c r="T676" s="233"/>
      <c r="U676" s="12"/>
      <c r="V676" s="12"/>
      <c r="W676" s="12"/>
    </row>
    <row r="677" spans="1:23" ht="110.25" x14ac:dyDescent="0.25">
      <c r="A677" s="305" t="s">
        <v>544</v>
      </c>
      <c r="B677" s="8" t="s">
        <v>1391</v>
      </c>
      <c r="C677" s="13" t="s">
        <v>1131</v>
      </c>
      <c r="D677" s="662"/>
      <c r="E677" s="537" t="s">
        <v>1992</v>
      </c>
      <c r="F677" s="538" t="s">
        <v>1470</v>
      </c>
      <c r="G677" s="41"/>
      <c r="H677" s="516" t="s">
        <v>2267</v>
      </c>
      <c r="I677" s="616"/>
      <c r="J677" s="621" t="s">
        <v>1470</v>
      </c>
      <c r="K677" s="53"/>
      <c r="L677" s="368"/>
      <c r="M677" s="220" t="s">
        <v>1470</v>
      </c>
      <c r="N677" s="157"/>
      <c r="O677" s="368"/>
      <c r="P677" s="258"/>
      <c r="Q677" s="41"/>
      <c r="R677" s="157"/>
      <c r="S677" s="158"/>
      <c r="T677" s="233"/>
      <c r="U677" s="12"/>
      <c r="V677" s="12"/>
      <c r="W677" s="12"/>
    </row>
    <row r="678" spans="1:23" ht="21" x14ac:dyDescent="0.25">
      <c r="A678" s="304" t="s">
        <v>545</v>
      </c>
      <c r="B678" s="663" t="s">
        <v>1132</v>
      </c>
      <c r="C678" s="651"/>
      <c r="D678" s="652"/>
      <c r="E678" s="559"/>
      <c r="F678" s="55"/>
      <c r="G678" s="40">
        <f>IF(OR(F678="NA",COUNTIF(F680:F683,"NA")&gt;2)=TRUE,"NA",IF(AND(F680="",F681="",F682="",F683="")=TRUE,"",IF(COUNTIF(F680:F683,"sim")+COUNTIF(F680:F683,"NA")=4,4,IF(COUNTIF(F680:F683,"sim")+COUNTIF(F680:F683,"NA")&gt;=3,3,IF(COUNTIF(F680:F683,"sim")+COUNTIF(F680:F683,"NA")&gt;=2,2,IF(COUNTIF(F680:F683,"sim")+COUNTIF(F680:F683,"NA")&gt;=1,1,0))))))</f>
        <v>3</v>
      </c>
      <c r="H678" s="572"/>
      <c r="I678" s="569"/>
      <c r="J678" s="360"/>
      <c r="K678" s="278"/>
      <c r="L678" s="481">
        <f>IF(OR(J678="NA",COUNTIF(J680:J683,"NA")&gt;2)=TRUE,"NA",IF(AND(J680="",J681="",J682="",J683="")=TRUE,"",IF(COUNTIF(J680:J683,"sim")+COUNTIF(J680:J683,"NA")=4,4,IF(COUNTIF(J680:J683,"sim")+COUNTIF(J680:J683,"NA")&gt;=3,3,IF(COUNTIF(J680:J683,"sim")+COUNTIF(J680:J683,"NA")&gt;=2,2,IF(COUNTIF(J680:J683,"sim")+COUNTIF(J680:J683,"NA")&gt;=1,1,0))))))</f>
        <v>3</v>
      </c>
      <c r="M678" s="221"/>
      <c r="N678" s="165"/>
      <c r="O678" s="481">
        <f>IF(OR(M678="NA",COUNTIF(M680:M683,"NA")&gt;2)=TRUE,"NA",IF(AND(M680="",M681="",M682="",M683="")=TRUE,"",IF(COUNTIF(M680:M683,"sim")+COUNTIF(M680:M683,"NA")=4,4,IF(COUNTIF(M680:M683,"sim")+COUNTIF(M680:M683,"NA")&gt;=3,3,IF(COUNTIF(M680:M683,"sim")+COUNTIF(M680:M683,"NA")&gt;=2,2,IF(COUNTIF(M680:M683,"sim")+COUNTIF(M680:M683,"NA")&gt;=1,1,0))))))</f>
        <v>2</v>
      </c>
      <c r="P678" s="259"/>
      <c r="Q678" s="40" t="str">
        <f>IF(OR(P678="NA",COUNTIF(P680:P683,"NA")&gt;2)=TRUE,"NA",IF(AND(P680="",P681="",P682="",P683="")=TRUE,"",IF(COUNTIF(P680:P683,"sim")+COUNTIF(P680:P683,"NA")=4,4,IF(COUNTIF(P680:P683,"sim")+COUNTIF(P680:P683,"NA")&gt;=3,3,IF(COUNTIF(P680:P683,"sim")+COUNTIF(P680:P683,"NA")&gt;=2,2,IF(COUNTIF(P680:P683,"sim")+COUNTIF(P680:P683,"NA")&gt;=1,1,0))))))</f>
        <v/>
      </c>
      <c r="R678" s="165"/>
      <c r="S678" s="166"/>
      <c r="T678" s="39">
        <f>IF(Q678="",IF(O678="",L678,O678),Q678)</f>
        <v>2</v>
      </c>
      <c r="U678" s="12"/>
      <c r="V678" s="12"/>
      <c r="W678" s="12"/>
    </row>
    <row r="679" spans="1:23" ht="18.75" x14ac:dyDescent="0.25">
      <c r="A679" s="305"/>
      <c r="B679" s="321" t="s">
        <v>591</v>
      </c>
      <c r="C679" s="13"/>
      <c r="D679" s="644" t="s">
        <v>567</v>
      </c>
      <c r="E679" s="537"/>
      <c r="F679" s="75"/>
      <c r="G679" s="41"/>
      <c r="H679" s="539"/>
      <c r="I679" s="544"/>
      <c r="J679" s="224"/>
      <c r="K679" s="53"/>
      <c r="L679" s="368"/>
      <c r="M679" s="224"/>
      <c r="N679" s="157"/>
      <c r="O679" s="368"/>
      <c r="P679" s="262"/>
      <c r="Q679" s="41"/>
      <c r="R679" s="157"/>
      <c r="S679" s="158"/>
      <c r="T679" s="238"/>
      <c r="U679" s="12"/>
      <c r="V679" s="12"/>
      <c r="W679" s="12"/>
    </row>
    <row r="680" spans="1:23" ht="283.5" x14ac:dyDescent="0.25">
      <c r="A680" s="305" t="s">
        <v>546</v>
      </c>
      <c r="B680" s="8" t="s">
        <v>1133</v>
      </c>
      <c r="C680" s="209" t="s">
        <v>1311</v>
      </c>
      <c r="D680" s="661"/>
      <c r="E680" s="537" t="s">
        <v>1993</v>
      </c>
      <c r="F680" s="538" t="s">
        <v>1469</v>
      </c>
      <c r="G680" s="41"/>
      <c r="H680" s="539" t="s">
        <v>2170</v>
      </c>
      <c r="I680" s="493" t="s">
        <v>2171</v>
      </c>
      <c r="J680" s="621" t="s">
        <v>1469</v>
      </c>
      <c r="K680" s="53"/>
      <c r="L680" s="368"/>
      <c r="M680" s="220" t="s">
        <v>1469</v>
      </c>
      <c r="N680" s="157"/>
      <c r="O680" s="368"/>
      <c r="P680" s="258"/>
      <c r="Q680" s="41"/>
      <c r="R680" s="157"/>
      <c r="S680" s="158"/>
      <c r="T680" s="233"/>
      <c r="U680" s="12"/>
      <c r="V680" s="12"/>
      <c r="W680" s="12"/>
    </row>
    <row r="681" spans="1:23" ht="63" x14ac:dyDescent="0.25">
      <c r="A681" s="305" t="s">
        <v>547</v>
      </c>
      <c r="B681" s="8" t="s">
        <v>1134</v>
      </c>
      <c r="C681" s="13" t="s">
        <v>1135</v>
      </c>
      <c r="D681" s="661"/>
      <c r="E681" s="537" t="s">
        <v>1992</v>
      </c>
      <c r="F681" s="538" t="s">
        <v>1469</v>
      </c>
      <c r="G681" s="41"/>
      <c r="H681" s="539" t="s">
        <v>2172</v>
      </c>
      <c r="I681" s="493" t="s">
        <v>2173</v>
      </c>
      <c r="J681" s="621" t="s">
        <v>1469</v>
      </c>
      <c r="K681" s="53"/>
      <c r="L681" s="368"/>
      <c r="M681" s="220" t="s">
        <v>1470</v>
      </c>
      <c r="N681" s="603" t="s">
        <v>2310</v>
      </c>
      <c r="O681" s="368"/>
      <c r="P681" s="258"/>
      <c r="Q681" s="41"/>
      <c r="R681" s="157"/>
      <c r="S681" s="158"/>
      <c r="T681" s="233"/>
      <c r="U681" s="12"/>
      <c r="V681" s="12"/>
      <c r="W681" s="12"/>
    </row>
    <row r="682" spans="1:23" ht="78.75" x14ac:dyDescent="0.25">
      <c r="A682" s="307" t="s">
        <v>548</v>
      </c>
      <c r="B682" s="8" t="s">
        <v>1136</v>
      </c>
      <c r="C682" s="13" t="s">
        <v>1262</v>
      </c>
      <c r="D682" s="661"/>
      <c r="E682" s="537" t="s">
        <v>1992</v>
      </c>
      <c r="F682" s="538" t="s">
        <v>1470</v>
      </c>
      <c r="G682" s="46"/>
      <c r="H682" s="550"/>
      <c r="I682" s="544"/>
      <c r="J682" s="621" t="s">
        <v>1470</v>
      </c>
      <c r="K682" s="56"/>
      <c r="L682" s="369"/>
      <c r="M682" s="220" t="s">
        <v>1470</v>
      </c>
      <c r="N682" s="157"/>
      <c r="O682" s="369"/>
      <c r="P682" s="258"/>
      <c r="Q682" s="46"/>
      <c r="R682" s="159"/>
      <c r="S682" s="160"/>
      <c r="T682" s="235"/>
      <c r="U682" s="12"/>
      <c r="V682" s="12"/>
      <c r="W682" s="12"/>
    </row>
    <row r="683" spans="1:23" ht="141.75" x14ac:dyDescent="0.25">
      <c r="A683" s="307" t="s">
        <v>549</v>
      </c>
      <c r="B683" s="8" t="s">
        <v>1137</v>
      </c>
      <c r="C683" s="209" t="s">
        <v>1311</v>
      </c>
      <c r="D683" s="662"/>
      <c r="E683" s="537" t="s">
        <v>1993</v>
      </c>
      <c r="F683" s="538" t="s">
        <v>1469</v>
      </c>
      <c r="G683" s="46"/>
      <c r="H683" s="539" t="s">
        <v>2174</v>
      </c>
      <c r="I683" s="493" t="s">
        <v>2175</v>
      </c>
      <c r="J683" s="621" t="s">
        <v>1469</v>
      </c>
      <c r="K683" s="56"/>
      <c r="L683" s="369"/>
      <c r="M683" s="220" t="s">
        <v>1469</v>
      </c>
      <c r="N683" s="157"/>
      <c r="O683" s="369"/>
      <c r="P683" s="258"/>
      <c r="Q683" s="46"/>
      <c r="R683" s="159"/>
      <c r="S683" s="160"/>
      <c r="T683" s="235"/>
      <c r="U683" s="12"/>
      <c r="V683" s="12"/>
      <c r="W683" s="12"/>
    </row>
    <row r="684" spans="1:23" s="44" customFormat="1" ht="21" x14ac:dyDescent="0.35">
      <c r="A684" s="302" t="s">
        <v>550</v>
      </c>
      <c r="B684" s="658" t="s">
        <v>1439</v>
      </c>
      <c r="C684" s="659"/>
      <c r="D684" s="660"/>
      <c r="E684" s="555"/>
      <c r="F684" s="218"/>
      <c r="G684" s="213">
        <f>IFERROR(IF(F684="NA","NÃO AVALIADO",IF(AND(G686="NA",G694="NA")=TRUE,"NÃO AVALIADO",IF(AND(G686="",G694="")=TRUE,"",IF(AVERAGE(G686,G694)-INT(AVERAGE(G686,G694))&lt;=0.5,INT(AVERAGE(G686,G694)),INT(AVERAGE(G686,G694))+1)))),"")</f>
        <v>1</v>
      </c>
      <c r="H684" s="564"/>
      <c r="I684" s="565"/>
      <c r="J684" s="219"/>
      <c r="K684" s="65"/>
      <c r="L684" s="482">
        <f>IFERROR(IF(J684="NA","NÃO AVALIADO",IF(AND(L686="NA",L694="NA")=TRUE,"NÃO AVALIADO",IF(AND(L686="",L694="")=TRUE,"",IF(AVERAGE(L686,L694)-INT(AVERAGE(L686,L694))&lt;=0.5,INT(AVERAGE(L686,L694)),INT(AVERAGE(L686,L694))+1)))),"")</f>
        <v>1</v>
      </c>
      <c r="M684" s="227"/>
      <c r="N684" s="62"/>
      <c r="O684" s="482">
        <f>IFERROR(IF(M684="NA","NÃO AVALIADO",IF(AND(O686="NA",O694="NA")=TRUE,"NÃO AVALIADO",IF(AND(O686="",O694="")=TRUE,"",IF(AVERAGE(O686,O694)-INT(AVERAGE(O686,O694))&lt;=0.5,INT(AVERAGE(O686,O694)),INT(AVERAGE(O686,O694))+1)))),"")</f>
        <v>1</v>
      </c>
      <c r="P684" s="270"/>
      <c r="Q684" s="213" t="str">
        <f>IFERROR(IF(P684="NA","NÃO AVALIADO",IF(AND(Q686="NA",Q694="NA")=TRUE,"NÃO AVALIADO",IF(AND(Q686="",Q694="")=TRUE,"",IF(AVERAGE(Q686,Q694)-INT(AVERAGE(Q686,Q694))&lt;=0.5,INT(AVERAGE(Q686,Q694)),INT(AVERAGE(Q686,Q694))+1)))),"")</f>
        <v/>
      </c>
      <c r="R684" s="72"/>
      <c r="S684" s="151"/>
      <c r="T684" s="232">
        <f>IF(Q684="",IF(O684="",L684,O684),Q684)</f>
        <v>1</v>
      </c>
      <c r="U684" s="45"/>
      <c r="V684" s="45"/>
      <c r="W684" s="45"/>
    </row>
    <row r="685" spans="1:23" ht="21" x14ac:dyDescent="0.25">
      <c r="A685" s="303" t="s">
        <v>3</v>
      </c>
      <c r="B685" s="664" t="s">
        <v>564</v>
      </c>
      <c r="C685" s="651"/>
      <c r="D685" s="652"/>
      <c r="E685" s="537"/>
      <c r="F685" s="64"/>
      <c r="G685" s="41"/>
      <c r="H685" s="539"/>
      <c r="I685" s="544"/>
      <c r="J685" s="220"/>
      <c r="K685" s="53"/>
      <c r="L685" s="368"/>
      <c r="M685" s="225"/>
      <c r="N685" s="157"/>
      <c r="O685" s="368"/>
      <c r="P685" s="263"/>
      <c r="Q685" s="41"/>
      <c r="R685" s="157"/>
      <c r="S685" s="158"/>
      <c r="T685" s="233"/>
      <c r="U685" s="12"/>
      <c r="V685" s="12"/>
      <c r="W685" s="12"/>
    </row>
    <row r="686" spans="1:23" ht="21" x14ac:dyDescent="0.25">
      <c r="A686" s="304" t="s">
        <v>551</v>
      </c>
      <c r="B686" s="663" t="s">
        <v>1140</v>
      </c>
      <c r="C686" s="651"/>
      <c r="D686" s="652"/>
      <c r="E686" s="559"/>
      <c r="F686" s="55"/>
      <c r="G686" s="40">
        <f>IF(OR(F686="NA",COUNTIF(F688:F693,"NA")&gt;2)=TRUE,"NA",IF(AND(F688="",F689="",F691="",F692="",F693="",F690="")=TRUE,"",IF(COUNTIF(F688:F693,"Sim")+COUNTIF(F688:F693,"NA")&gt;=6,4,IF(COUNTIF(F688:F693,"Sim")+COUNTIF(F688:F693,"NA")&gt;=4,3,IF(COUNTIF(F688:F693,"Sim")+COUNTIF(F688:F693,"NA")&gt;=3,2,IF(COUNTIF(F688:F693,"sim")+COUNTIF(F688:F693,"NA")&gt;=2,1,0))))))</f>
        <v>3</v>
      </c>
      <c r="H686" s="572"/>
      <c r="I686" s="569"/>
      <c r="J686" s="360"/>
      <c r="K686" s="278"/>
      <c r="L686" s="481">
        <f>IF(OR(J686="NA",COUNTIF(J688:J693,"NA")&gt;2)=TRUE,"NA",IF(AND(J688="",J689="",J691="",J692="",J693="",J690="")=TRUE,"",IF(COUNTIF(J688:J693,"Sim")+COUNTIF(J688:J693,"NA")&gt;=6,4,IF(COUNTIF(J688:J693,"Sim")+COUNTIF(J688:J693,"NA")&gt;=4,3,IF(COUNTIF(J688:J693,"Sim")+COUNTIF(J688:J693,"NA")&gt;=3,2,IF(COUNTIF(J688:J693,"sim")+COUNTIF(J688:J693,"NA")&gt;=2,1,0))))))</f>
        <v>3</v>
      </c>
      <c r="M686" s="221"/>
      <c r="N686" s="165"/>
      <c r="O686" s="363">
        <f>IF(OR(M686="NA",COUNTIF(M688:M693,"NA")&gt;2)=TRUE,"NA",IF(AND(M688="",M689="",M691="",M692="",M693="",M690="")=TRUE,"",IF(COUNTIF(M688:M693,"Sim")+COUNTIF(M688:M693,"NA")&gt;=6,4,IF(COUNTIF(M688:M693,"Sim")+COUNTIF(M688:M693,"NA")&gt;=4,3,IF(COUNTIF(M688:M693,"Sim")+COUNTIF(M688:M693,"NA")&gt;=3,2,IF(COUNTIF(M688:M693,"sim")+COUNTIF(M688:M693,"NA")&gt;=2,1,0))))))</f>
        <v>3</v>
      </c>
      <c r="P686" s="259"/>
      <c r="Q686" s="40" t="str">
        <f>IF(OR(P686="NA",COUNTIF(P688:P693,"NA")&gt;2)=TRUE,"NA",IF(AND(P688="",P689="",P691="",P692="",P693="",P690="")=TRUE,"",IF(COUNTIF(P688:P693,"Sim")+COUNTIF(P688:P693,"NA")&gt;=6,4,IF(COUNTIF(P688:P693,"Sim")+COUNTIF(P688:P693,"NA")&gt;=4,3,IF(COUNTIF(P688:P693,"Sim")+COUNTIF(P688:P693,"NA")&gt;=3,2,IF(COUNTIF(P688:P693,"sim")+COUNTIF(P688:P693,"NA")&gt;=2,1,0))))))</f>
        <v/>
      </c>
      <c r="R686" s="165"/>
      <c r="S686" s="166"/>
      <c r="T686" s="39">
        <f>IF(Q686="",IF(O686="",L686,O686),Q686)</f>
        <v>3</v>
      </c>
      <c r="U686" s="12"/>
      <c r="V686" s="12"/>
      <c r="W686" s="12"/>
    </row>
    <row r="687" spans="1:23" ht="18.75" x14ac:dyDescent="0.25">
      <c r="A687" s="307"/>
      <c r="B687" s="321" t="s">
        <v>591</v>
      </c>
      <c r="C687" s="13"/>
      <c r="D687" s="644" t="s">
        <v>574</v>
      </c>
      <c r="E687" s="537"/>
      <c r="F687" s="75"/>
      <c r="G687" s="41"/>
      <c r="H687" s="539"/>
      <c r="I687" s="544"/>
      <c r="J687" s="224"/>
      <c r="K687" s="53"/>
      <c r="L687" s="368"/>
      <c r="M687" s="224"/>
      <c r="N687" s="157"/>
      <c r="O687" s="368"/>
      <c r="P687" s="262"/>
      <c r="Q687" s="41"/>
      <c r="R687" s="157"/>
      <c r="S687" s="158"/>
      <c r="T687" s="238"/>
      <c r="U687" s="12"/>
      <c r="V687" s="12"/>
      <c r="W687" s="12"/>
    </row>
    <row r="688" spans="1:23" ht="75" x14ac:dyDescent="0.25">
      <c r="A688" s="307" t="s">
        <v>552</v>
      </c>
      <c r="B688" s="8" t="s">
        <v>1141</v>
      </c>
      <c r="C688" s="27" t="s">
        <v>1392</v>
      </c>
      <c r="D688" s="661"/>
      <c r="E688" s="537" t="s">
        <v>1876</v>
      </c>
      <c r="F688" s="538" t="s">
        <v>1469</v>
      </c>
      <c r="G688" s="41"/>
      <c r="H688" s="539" t="s">
        <v>2176</v>
      </c>
      <c r="I688" s="493" t="s">
        <v>2177</v>
      </c>
      <c r="J688" s="621" t="s">
        <v>1469</v>
      </c>
      <c r="K688" s="53"/>
      <c r="L688" s="368"/>
      <c r="M688" s="220" t="s">
        <v>1469</v>
      </c>
      <c r="N688" s="157"/>
      <c r="O688" s="368"/>
      <c r="P688" s="258"/>
      <c r="Q688" s="41"/>
      <c r="R688" s="157"/>
      <c r="S688" s="158"/>
      <c r="T688" s="233"/>
      <c r="U688" s="12"/>
      <c r="V688" s="12"/>
      <c r="W688" s="12"/>
    </row>
    <row r="689" spans="1:23" ht="78.75" x14ac:dyDescent="0.25">
      <c r="A689" s="307" t="s">
        <v>553</v>
      </c>
      <c r="B689" s="8" t="s">
        <v>1142</v>
      </c>
      <c r="C689" s="13" t="s">
        <v>1307</v>
      </c>
      <c r="D689" s="661"/>
      <c r="E689" s="537" t="s">
        <v>1876</v>
      </c>
      <c r="F689" s="538" t="s">
        <v>1469</v>
      </c>
      <c r="G689" s="41"/>
      <c r="H689" s="539" t="s">
        <v>2178</v>
      </c>
      <c r="I689" s="493" t="s">
        <v>2179</v>
      </c>
      <c r="J689" s="621" t="s">
        <v>1469</v>
      </c>
      <c r="K689" s="53"/>
      <c r="L689" s="368"/>
      <c r="M689" s="220" t="s">
        <v>1469</v>
      </c>
      <c r="N689" s="157"/>
      <c r="O689" s="368"/>
      <c r="P689" s="258"/>
      <c r="Q689" s="41"/>
      <c r="R689" s="157"/>
      <c r="S689" s="158"/>
      <c r="T689" s="233"/>
      <c r="U689" s="12"/>
      <c r="V689" s="12"/>
      <c r="W689" s="12"/>
    </row>
    <row r="690" spans="1:23" ht="94.5" x14ac:dyDescent="0.25">
      <c r="A690" s="307" t="s">
        <v>554</v>
      </c>
      <c r="B690" s="8" t="s">
        <v>1393</v>
      </c>
      <c r="C690" s="13" t="s">
        <v>1306</v>
      </c>
      <c r="D690" s="661"/>
      <c r="E690" s="537" t="s">
        <v>1876</v>
      </c>
      <c r="F690" s="538" t="s">
        <v>1469</v>
      </c>
      <c r="G690" s="41"/>
      <c r="H690" s="539" t="s">
        <v>2180</v>
      </c>
      <c r="I690" s="493" t="s">
        <v>2181</v>
      </c>
      <c r="J690" s="621" t="s">
        <v>1469</v>
      </c>
      <c r="K690" s="53"/>
      <c r="L690" s="368"/>
      <c r="M690" s="220" t="s">
        <v>1469</v>
      </c>
      <c r="N690" s="157"/>
      <c r="O690" s="368"/>
      <c r="P690" s="258"/>
      <c r="Q690" s="41"/>
      <c r="R690" s="157"/>
      <c r="S690" s="158"/>
      <c r="T690" s="233"/>
      <c r="U690" s="12"/>
      <c r="V690" s="12"/>
      <c r="W690" s="12"/>
    </row>
    <row r="691" spans="1:23" ht="78.75" x14ac:dyDescent="0.25">
      <c r="A691" s="307" t="s">
        <v>555</v>
      </c>
      <c r="B691" s="8" t="s">
        <v>1143</v>
      </c>
      <c r="C691" s="13" t="s">
        <v>1305</v>
      </c>
      <c r="D691" s="661"/>
      <c r="E691" s="537" t="s">
        <v>1876</v>
      </c>
      <c r="F691" s="538" t="s">
        <v>1469</v>
      </c>
      <c r="G691" s="41"/>
      <c r="H691" s="539" t="s">
        <v>2180</v>
      </c>
      <c r="I691" s="493" t="s">
        <v>2182</v>
      </c>
      <c r="J691" s="621" t="s">
        <v>1469</v>
      </c>
      <c r="K691" s="53"/>
      <c r="L691" s="368"/>
      <c r="M691" s="220" t="s">
        <v>1469</v>
      </c>
      <c r="N691" s="157"/>
      <c r="O691" s="368"/>
      <c r="P691" s="258"/>
      <c r="Q691" s="41"/>
      <c r="R691" s="157"/>
      <c r="S691" s="158"/>
      <c r="T691" s="233"/>
      <c r="U691" s="12"/>
      <c r="V691" s="12"/>
      <c r="W691" s="12"/>
    </row>
    <row r="692" spans="1:23" ht="75" x14ac:dyDescent="0.25">
      <c r="A692" s="307" t="s">
        <v>1419</v>
      </c>
      <c r="B692" s="8" t="s">
        <v>1144</v>
      </c>
      <c r="C692" s="13" t="s">
        <v>1304</v>
      </c>
      <c r="D692" s="661"/>
      <c r="E692" s="537" t="s">
        <v>1876</v>
      </c>
      <c r="F692" s="538" t="s">
        <v>1469</v>
      </c>
      <c r="G692" s="46"/>
      <c r="H692" s="539" t="s">
        <v>2183</v>
      </c>
      <c r="I692" s="493" t="s">
        <v>2184</v>
      </c>
      <c r="J692" s="621" t="s">
        <v>1469</v>
      </c>
      <c r="K692" s="56"/>
      <c r="L692" s="369"/>
      <c r="M692" s="220" t="s">
        <v>1469</v>
      </c>
      <c r="N692" s="157"/>
      <c r="O692" s="369"/>
      <c r="P692" s="258"/>
      <c r="Q692" s="46"/>
      <c r="R692" s="159"/>
      <c r="S692" s="160"/>
      <c r="T692" s="235"/>
      <c r="U692" s="12"/>
      <c r="V692" s="12"/>
      <c r="W692" s="12"/>
    </row>
    <row r="693" spans="1:23" ht="47.25" x14ac:dyDescent="0.25">
      <c r="A693" s="307" t="s">
        <v>1420</v>
      </c>
      <c r="B693" s="8" t="s">
        <v>1145</v>
      </c>
      <c r="C693" s="209" t="s">
        <v>1311</v>
      </c>
      <c r="D693" s="662"/>
      <c r="E693" s="537" t="s">
        <v>1876</v>
      </c>
      <c r="F693" s="538" t="s">
        <v>1470</v>
      </c>
      <c r="G693" s="46"/>
      <c r="H693" s="550"/>
      <c r="I693" s="544"/>
      <c r="J693" s="621" t="s">
        <v>1470</v>
      </c>
      <c r="K693" s="56"/>
      <c r="L693" s="369"/>
      <c r="M693" s="220" t="s">
        <v>1470</v>
      </c>
      <c r="N693" s="157"/>
      <c r="O693" s="369"/>
      <c r="P693" s="258"/>
      <c r="Q693" s="46"/>
      <c r="R693" s="159"/>
      <c r="S693" s="160"/>
      <c r="T693" s="235"/>
      <c r="U693" s="12"/>
      <c r="V693" s="12"/>
      <c r="W693" s="12"/>
    </row>
    <row r="694" spans="1:23" ht="21" x14ac:dyDescent="0.25">
      <c r="A694" s="304" t="s">
        <v>556</v>
      </c>
      <c r="B694" s="663" t="s">
        <v>1146</v>
      </c>
      <c r="C694" s="651"/>
      <c r="D694" s="652"/>
      <c r="E694" s="559"/>
      <c r="F694" s="55"/>
      <c r="G694" s="40">
        <f>IF(OR(F694="NA",COUNTIF(F696:F701,"NA")&gt;2)=TRUE,"NA",IF(AND(F696="",F697="",F699="",F700="",F701="",F698="")=TRUE,"",IF(COUNTIF(F696:F701,"Sim")+COUNTIF(F696:F701,"NA")&gt;=6,4,IF(COUNTIF(F696:F701,"Sim")+COUNTIF(F696:F701,"NA")&gt;=4,3,IF(COUNTIF(F696:F701,"Sim")+COUNTIF(F696:F701,"NA")&gt;=3,2,IF(COUNTIF(F696:F701,"sim")+COUNTIF(F696:F701,"NA")&gt;=2,1,0))))))</f>
        <v>0</v>
      </c>
      <c r="H694" s="572"/>
      <c r="I694" s="569"/>
      <c r="J694" s="360"/>
      <c r="K694" s="278"/>
      <c r="L694" s="481">
        <f>IF(OR(J694="NA",COUNTIF(J696:J701,"NA")&gt;2)=TRUE,"NA",IF(AND(J696="",J697="",J699="",J700="",J701="",J698="")=TRUE,"",IF(COUNTIF(J696:J701,"Sim")+COUNTIF(J696:J701,"NA")&gt;=6,4,IF(COUNTIF(J696:J701,"Sim")+COUNTIF(J696:J701,"NA")&gt;=4,3,IF(COUNTIF(J696:J701,"Sim")+COUNTIF(J696:J701,"NA")&gt;=3,2,IF(COUNTIF(J696:J701,"sim")+COUNTIF(J696:J701,"NA")&gt;=2,1,0))))))</f>
        <v>0</v>
      </c>
      <c r="M694" s="221"/>
      <c r="N694" s="165"/>
      <c r="O694" s="481">
        <f>IF(OR(M694="NA",COUNTIF(M696:M701,"NA")&gt;2)=TRUE,"NA",IF(AND(M696="",M697="",M699="",M700="",M701="",M698="")=TRUE,"",IF(COUNTIF(M696:M701,"Sim")+COUNTIF(M696:M701,"NA")&gt;=6,4,IF(COUNTIF(M696:M701,"Sim")+COUNTIF(M696:M701,"NA")&gt;=4,3,IF(COUNTIF(M696:M701,"Sim")+COUNTIF(M696:M701,"NA")&gt;=3,2,IF(COUNTIF(M696:M701,"sim")+COUNTIF(M696:M701,"NA")&gt;=2,1,0))))))</f>
        <v>0</v>
      </c>
      <c r="P694" s="259"/>
      <c r="Q694" s="40" t="str">
        <f>IF(OR(P694="NA",COUNTIF(P696:P701,"NA")&gt;2)=TRUE,"NA",IF(AND(P696="",P697="",P699="",P700="",P701="",P698="")=TRUE,"",IF(COUNTIF(P696:P701,"Sim")+COUNTIF(P696:P701,"NA")&gt;=6,4,IF(COUNTIF(P696:P701,"Sim")+COUNTIF(P696:P701,"NA")&gt;=4,3,IF(COUNTIF(P696:P701,"Sim")+COUNTIF(P696:P701,"NA")&gt;=3,2,IF(COUNTIF(P696:P701,"sim")+COUNTIF(P696:P701,"NA")&gt;=2,1,0))))))</f>
        <v/>
      </c>
      <c r="R694" s="165"/>
      <c r="S694" s="166"/>
      <c r="T694" s="39">
        <f>IF(Q694="",IF(O694="",L694,O694),Q694)</f>
        <v>0</v>
      </c>
      <c r="U694" s="12"/>
      <c r="V694" s="12"/>
      <c r="W694" s="12"/>
    </row>
    <row r="695" spans="1:23" ht="18.75" x14ac:dyDescent="0.25">
      <c r="A695" s="307"/>
      <c r="B695" s="321" t="s">
        <v>591</v>
      </c>
      <c r="C695" s="13"/>
      <c r="D695" s="644" t="s">
        <v>574</v>
      </c>
      <c r="E695" s="537"/>
      <c r="F695" s="75"/>
      <c r="G695" s="41"/>
      <c r="H695" s="539"/>
      <c r="I695" s="544"/>
      <c r="J695" s="224"/>
      <c r="K695" s="53"/>
      <c r="L695" s="368"/>
      <c r="M695" s="224"/>
      <c r="N695" s="157"/>
      <c r="O695" s="368"/>
      <c r="P695" s="262"/>
      <c r="Q695" s="41"/>
      <c r="R695" s="157"/>
      <c r="S695" s="158"/>
      <c r="T695" s="238"/>
      <c r="U695" s="12"/>
      <c r="V695" s="12"/>
      <c r="W695" s="12"/>
    </row>
    <row r="696" spans="1:23" ht="47.25" x14ac:dyDescent="0.25">
      <c r="A696" s="307" t="s">
        <v>557</v>
      </c>
      <c r="B696" s="8" t="s">
        <v>1147</v>
      </c>
      <c r="C696" s="209" t="s">
        <v>1311</v>
      </c>
      <c r="D696" s="661"/>
      <c r="E696" s="537" t="s">
        <v>1876</v>
      </c>
      <c r="F696" s="538" t="s">
        <v>1470</v>
      </c>
      <c r="G696" s="41"/>
      <c r="H696" s="539"/>
      <c r="I696" s="544"/>
      <c r="J696" s="621" t="s">
        <v>1470</v>
      </c>
      <c r="K696" s="53"/>
      <c r="L696" s="368"/>
      <c r="M696" s="220" t="s">
        <v>1470</v>
      </c>
      <c r="N696" s="157"/>
      <c r="O696" s="368"/>
      <c r="P696" s="258"/>
      <c r="Q696" s="41"/>
      <c r="R696" s="157"/>
      <c r="S696" s="158"/>
      <c r="T696" s="233"/>
      <c r="U696" s="12"/>
      <c r="V696" s="12"/>
      <c r="W696" s="12"/>
    </row>
    <row r="697" spans="1:23" ht="31.5" x14ac:dyDescent="0.25">
      <c r="A697" s="307" t="s">
        <v>558</v>
      </c>
      <c r="B697" s="8" t="s">
        <v>1148</v>
      </c>
      <c r="C697" s="13" t="s">
        <v>1308</v>
      </c>
      <c r="D697" s="661"/>
      <c r="E697" s="537" t="s">
        <v>1876</v>
      </c>
      <c r="F697" s="538" t="s">
        <v>1470</v>
      </c>
      <c r="G697" s="41"/>
      <c r="H697" s="539"/>
      <c r="I697" s="544"/>
      <c r="J697" s="621" t="s">
        <v>1470</v>
      </c>
      <c r="K697" s="53"/>
      <c r="L697" s="368"/>
      <c r="M697" s="220" t="s">
        <v>1470</v>
      </c>
      <c r="N697" s="157"/>
      <c r="O697" s="368"/>
      <c r="P697" s="258"/>
      <c r="Q697" s="41"/>
      <c r="R697" s="157"/>
      <c r="S697" s="158"/>
      <c r="T697" s="233"/>
      <c r="U697" s="12"/>
      <c r="V697" s="12"/>
      <c r="W697" s="12"/>
    </row>
    <row r="698" spans="1:23" ht="236.25" x14ac:dyDescent="0.25">
      <c r="A698" s="307" t="s">
        <v>559</v>
      </c>
      <c r="B698" s="8" t="s">
        <v>1149</v>
      </c>
      <c r="C698" s="27" t="s">
        <v>1394</v>
      </c>
      <c r="D698" s="661"/>
      <c r="E698" s="537" t="s">
        <v>1876</v>
      </c>
      <c r="F698" s="538" t="s">
        <v>1470</v>
      </c>
      <c r="G698" s="41"/>
      <c r="H698" s="539"/>
      <c r="I698" s="544"/>
      <c r="J698" s="621" t="s">
        <v>1470</v>
      </c>
      <c r="K698" s="53"/>
      <c r="L698" s="368"/>
      <c r="M698" s="220" t="s">
        <v>1470</v>
      </c>
      <c r="N698" s="157"/>
      <c r="O698" s="368"/>
      <c r="P698" s="258"/>
      <c r="Q698" s="41"/>
      <c r="R698" s="157"/>
      <c r="S698" s="158"/>
      <c r="T698" s="233"/>
      <c r="U698" s="12"/>
      <c r="V698" s="12"/>
      <c r="W698" s="12"/>
    </row>
    <row r="699" spans="1:23" ht="173.25" x14ac:dyDescent="0.25">
      <c r="A699" s="307" t="s">
        <v>560</v>
      </c>
      <c r="B699" s="8" t="s">
        <v>1150</v>
      </c>
      <c r="C699" s="27" t="s">
        <v>1309</v>
      </c>
      <c r="D699" s="661"/>
      <c r="E699" s="537" t="s">
        <v>1876</v>
      </c>
      <c r="F699" s="538" t="s">
        <v>1470</v>
      </c>
      <c r="G699" s="41"/>
      <c r="H699" s="539"/>
      <c r="I699" s="544"/>
      <c r="J699" s="621" t="s">
        <v>1470</v>
      </c>
      <c r="K699" s="53"/>
      <c r="L699" s="368"/>
      <c r="M699" s="220" t="s">
        <v>1470</v>
      </c>
      <c r="N699" s="157"/>
      <c r="O699" s="368"/>
      <c r="P699" s="258"/>
      <c r="Q699" s="41"/>
      <c r="R699" s="157"/>
      <c r="S699" s="158"/>
      <c r="T699" s="233"/>
      <c r="U699" s="12"/>
      <c r="V699" s="12"/>
      <c r="W699" s="12"/>
    </row>
    <row r="700" spans="1:23" ht="31.5" x14ac:dyDescent="0.25">
      <c r="A700" s="307" t="s">
        <v>561</v>
      </c>
      <c r="B700" s="8" t="s">
        <v>1151</v>
      </c>
      <c r="C700" s="27" t="s">
        <v>1310</v>
      </c>
      <c r="D700" s="661"/>
      <c r="E700" s="537" t="s">
        <v>1876</v>
      </c>
      <c r="F700" s="538" t="s">
        <v>1470</v>
      </c>
      <c r="G700" s="41"/>
      <c r="H700" s="539"/>
      <c r="I700" s="544"/>
      <c r="J700" s="621" t="s">
        <v>1470</v>
      </c>
      <c r="K700" s="53"/>
      <c r="L700" s="368"/>
      <c r="M700" s="220" t="s">
        <v>1470</v>
      </c>
      <c r="N700" s="157"/>
      <c r="O700" s="368"/>
      <c r="P700" s="258"/>
      <c r="Q700" s="41"/>
      <c r="R700" s="157"/>
      <c r="S700" s="158"/>
      <c r="T700" s="233"/>
      <c r="U700" s="12"/>
      <c r="V700" s="12"/>
      <c r="W700" s="12"/>
    </row>
    <row r="701" spans="1:23" ht="47.25" x14ac:dyDescent="0.25">
      <c r="A701" s="307" t="s">
        <v>562</v>
      </c>
      <c r="B701" s="8" t="s">
        <v>1152</v>
      </c>
      <c r="C701" s="27" t="s">
        <v>1395</v>
      </c>
      <c r="D701" s="662"/>
      <c r="E701" s="537" t="s">
        <v>1876</v>
      </c>
      <c r="F701" s="538" t="s">
        <v>1470</v>
      </c>
      <c r="G701" s="46"/>
      <c r="H701" s="550"/>
      <c r="I701" s="544"/>
      <c r="J701" s="621" t="s">
        <v>1470</v>
      </c>
      <c r="K701" s="56"/>
      <c r="L701" s="369"/>
      <c r="M701" s="220" t="s">
        <v>1470</v>
      </c>
      <c r="N701" s="157"/>
      <c r="O701" s="369"/>
      <c r="P701" s="258"/>
      <c r="Q701" s="46"/>
      <c r="R701" s="159"/>
      <c r="S701" s="160"/>
      <c r="T701" s="235"/>
      <c r="U701" s="12"/>
      <c r="V701" s="12"/>
      <c r="W701" s="12"/>
    </row>
    <row r="702" spans="1:23" s="30" customFormat="1" ht="19.5" x14ac:dyDescent="0.25">
      <c r="A702" s="326" t="s">
        <v>1412</v>
      </c>
      <c r="B702" s="725" t="s">
        <v>1413</v>
      </c>
      <c r="C702" s="651"/>
      <c r="D702" s="652"/>
      <c r="E702" s="560"/>
      <c r="F702" s="218"/>
      <c r="G702" s="213">
        <f>IFERROR(IF(F702="NA","NÃO AVALIADO",IF(AND(G704="NA",G711="NA")=TRUE,"NÃO AVALIADO",IF(AND(G704="",G711="")=TRUE,"",IF(AVERAGE(G704,G711)-INT(AVERAGE(G704,G711))&lt;=0.5,INT(AVERAGE(G704,G711)),INT(AVERAGE(G704,G711))+1)))),"")</f>
        <v>1</v>
      </c>
      <c r="H702" s="578"/>
      <c r="I702" s="579"/>
      <c r="J702" s="219"/>
      <c r="K702" s="73"/>
      <c r="L702" s="482">
        <f>IFERROR(IF(J702="NA","NÃO AVALIADO",IF(AND(L704="NA",L711="NA")=TRUE,"NÃO AVALIADO",IF(AND(L704="",L711="")=TRUE,"",IF(AVERAGE(L704,L711)-INT(AVERAGE(L704,L711))&lt;=0.5,INT(AVERAGE(L704,L711)),INT(AVERAGE(L704,L711))+1)))),"")</f>
        <v>1</v>
      </c>
      <c r="M702" s="227"/>
      <c r="N702" s="596"/>
      <c r="O702" s="482">
        <f>IFERROR(IF(M702="NA","NÃO AVALIADO",IF(AND(O704="NA",O711="NA")=TRUE,"NÃO AVALIADO",IF(AND(O704="",O711="")=TRUE,"",IF(AVERAGE(O704,O711)-INT(AVERAGE(O704,O711))&lt;=0.5,INT(AVERAGE(O704,O711)),INT(AVERAGE(O704,O711))+1)))),"")</f>
        <v>1</v>
      </c>
      <c r="P702" s="270"/>
      <c r="Q702" s="213" t="str">
        <f>IFERROR(IF(P702="NA","NÃO AVALIADO",IF(AND(Q704="NA",Q711="NA")=TRUE,"NÃO AVALIADO",IF(AND(Q704="",Q711="")=TRUE,"",IF(AVERAGE(Q704,Q711)-INT(AVERAGE(Q704,Q711))&lt;=0.5,INT(AVERAGE(Q704,Q711)),INT(AVERAGE(Q704,Q711))+1)))),"")</f>
        <v/>
      </c>
      <c r="R702" s="176"/>
      <c r="S702" s="177"/>
      <c r="T702" s="232">
        <f>IF(Q702="",IF(O702="",L702,O702),Q702)</f>
        <v>1</v>
      </c>
      <c r="U702" s="29"/>
      <c r="V702" s="29"/>
      <c r="W702" s="29"/>
    </row>
    <row r="703" spans="1:23" ht="21" x14ac:dyDescent="0.25">
      <c r="A703" s="303" t="s">
        <v>3</v>
      </c>
      <c r="B703" s="664" t="s">
        <v>564</v>
      </c>
      <c r="C703" s="651"/>
      <c r="D703" s="652"/>
      <c r="E703" s="537"/>
      <c r="F703" s="64"/>
      <c r="G703" s="41"/>
      <c r="H703" s="539"/>
      <c r="I703" s="544"/>
      <c r="J703" s="220"/>
      <c r="K703" s="53"/>
      <c r="L703" s="368"/>
      <c r="M703" s="225"/>
      <c r="N703" s="157"/>
      <c r="O703" s="368"/>
      <c r="P703" s="263"/>
      <c r="Q703" s="41"/>
      <c r="R703" s="157"/>
      <c r="S703" s="158"/>
      <c r="T703" s="233"/>
      <c r="U703" s="12"/>
      <c r="V703" s="12"/>
      <c r="W703" s="12"/>
    </row>
    <row r="704" spans="1:23" ht="21" x14ac:dyDescent="0.25">
      <c r="A704" s="327" t="s">
        <v>1414</v>
      </c>
      <c r="B704" s="663" t="s">
        <v>1138</v>
      </c>
      <c r="C704" s="651"/>
      <c r="D704" s="652"/>
      <c r="E704" s="559"/>
      <c r="F704" s="55"/>
      <c r="G704" s="40">
        <f>IF(OR(F704="NA",COUNTIF(F706:F710,"NA")&gt;2)=TRUE,"NA",IF(AND(F709="",F707="",F708="",F706="",F710="")=TRUE,"",IF(COUNTIF(F706:F710,"sim")+COUNTIF(F706:F710,"NA")=5,4,IF(COUNTIF(F706:F710,"sim")+COUNTIF(F706:F710,"NA")&gt;=4,3,IF(COUNTIF(F706:F710,"sim")+COUNTIF(F706:F710,"NA")&gt;=3,2,IF(COUNTIF(F706:F710,"sim")+COUNTIF(F706:F710,"NA")&gt;=2,1,0))))))</f>
        <v>2</v>
      </c>
      <c r="H704" s="572"/>
      <c r="I704" s="569"/>
      <c r="J704" s="360"/>
      <c r="K704" s="278"/>
      <c r="L704" s="481">
        <f>IF(OR(J704="NA",COUNTIF(J706:J710,"NA")&gt;2)=TRUE,"NA",IF(AND(J709="",J707="",J708="",J706="",J710="")=TRUE,"",IF(COUNTIF(J706:J710,"sim")+COUNTIF(J706:J710,"NA")=5,4,IF(COUNTIF(J706:J710,"sim")+COUNTIF(J706:J710,"NA")&gt;=4,3,IF(COUNTIF(J706:J710,"sim")+COUNTIF(J706:J710,"NA")&gt;=3,2,IF(COUNTIF(J706:J710,"sim")+COUNTIF(J706:J710,"NA")&gt;=2,1,0))))))</f>
        <v>2</v>
      </c>
      <c r="M704" s="221"/>
      <c r="N704" s="165"/>
      <c r="O704" s="481">
        <f>IF(OR(M704="NA",COUNTIF(M706:M710,"NA")&gt;2)=TRUE,"NA",IF(AND(M709="",M707="",M708="",M706="",M710="")=TRUE,"",IF(COUNTIF(M706:M710,"sim")+COUNTIF(M706:M710,"NA")=5,4,IF(COUNTIF(M706:M710,"sim")+COUNTIF(M706:M710,"NA")&gt;=4,3,IF(COUNTIF(M706:M710,"sim")+COUNTIF(M706:M710,"NA")&gt;=3,2,IF(COUNTIF(M706:M710,"sim")+COUNTIF(M706:M710,"NA")&gt;=2,1,0))))))</f>
        <v>2</v>
      </c>
      <c r="P704" s="259"/>
      <c r="Q704" s="40" t="str">
        <f>IF(OR(P704="NA",COUNTIF(P706:P710,"NA")&gt;2)=TRUE,"NA",IF(AND(P709="",P707="",P708="",P706="",P710="")=TRUE,"",IF(COUNTIF(P706:P710,"sim")+COUNTIF(P706:P710,"NA")=5,4,IF(COUNTIF(P706:P710,"sim")+COUNTIF(P706:P710,"NA")&gt;=4,3,IF(COUNTIF(P706:P710,"sim")+COUNTIF(P706:P710,"NA")&gt;=3,2,IF(COUNTIF(P706:P710,"sim")+COUNTIF(P706:P710,"NA")&gt;=2,1,0))))))</f>
        <v/>
      </c>
      <c r="R704" s="165"/>
      <c r="S704" s="166"/>
      <c r="T704" s="39">
        <f>IF(Q704="",IF(O704="",L704,O704),Q704)</f>
        <v>2</v>
      </c>
      <c r="U704" s="12"/>
      <c r="V704" s="12"/>
      <c r="W704" s="12"/>
    </row>
    <row r="705" spans="1:23" ht="18.75" x14ac:dyDescent="0.25">
      <c r="A705" s="328"/>
      <c r="B705" s="329" t="s">
        <v>591</v>
      </c>
      <c r="C705" s="32"/>
      <c r="D705" s="674" t="s">
        <v>574</v>
      </c>
      <c r="E705" s="537"/>
      <c r="F705" s="75"/>
      <c r="G705" s="41"/>
      <c r="H705" s="539"/>
      <c r="I705" s="544"/>
      <c r="J705" s="224"/>
      <c r="K705" s="53"/>
      <c r="L705" s="368"/>
      <c r="M705" s="224"/>
      <c r="N705" s="157"/>
      <c r="O705" s="368"/>
      <c r="P705" s="262"/>
      <c r="Q705" s="41"/>
      <c r="R705" s="157"/>
      <c r="S705" s="158"/>
      <c r="T705" s="238"/>
      <c r="U705" s="12"/>
      <c r="V705" s="12"/>
      <c r="W705" s="12"/>
    </row>
    <row r="706" spans="1:23" ht="94.5" x14ac:dyDescent="0.25">
      <c r="A706" s="328" t="s">
        <v>1415</v>
      </c>
      <c r="B706" s="33" t="s">
        <v>1468</v>
      </c>
      <c r="C706" s="34" t="s">
        <v>1311</v>
      </c>
      <c r="D706" s="648"/>
      <c r="E706" s="537" t="s">
        <v>1876</v>
      </c>
      <c r="F706" s="538" t="s">
        <v>1470</v>
      </c>
      <c r="G706" s="41"/>
      <c r="H706" s="539"/>
      <c r="I706" s="544"/>
      <c r="J706" s="621" t="s">
        <v>1470</v>
      </c>
      <c r="K706" s="53"/>
      <c r="L706" s="368"/>
      <c r="M706" s="220" t="s">
        <v>1470</v>
      </c>
      <c r="N706" s="157"/>
      <c r="O706" s="368"/>
      <c r="P706" s="258"/>
      <c r="Q706" s="41"/>
      <c r="R706" s="157"/>
      <c r="S706" s="158"/>
      <c r="T706" s="233"/>
      <c r="U706" s="12"/>
      <c r="V706" s="12"/>
      <c r="W706" s="12"/>
    </row>
    <row r="707" spans="1:23" ht="78.75" x14ac:dyDescent="0.25">
      <c r="A707" s="328" t="s">
        <v>1416</v>
      </c>
      <c r="B707" s="33" t="s">
        <v>1139</v>
      </c>
      <c r="C707" s="32" t="s">
        <v>1302</v>
      </c>
      <c r="D707" s="648"/>
      <c r="E707" s="537" t="s">
        <v>1876</v>
      </c>
      <c r="F707" s="538" t="s">
        <v>1469</v>
      </c>
      <c r="G707" s="41"/>
      <c r="H707" s="539" t="s">
        <v>2185</v>
      </c>
      <c r="I707" s="493" t="s">
        <v>2186</v>
      </c>
      <c r="J707" s="621" t="s">
        <v>1469</v>
      </c>
      <c r="K707" s="53"/>
      <c r="L707" s="368"/>
      <c r="M707" s="220" t="s">
        <v>1469</v>
      </c>
      <c r="N707" s="157"/>
      <c r="O707" s="368"/>
      <c r="P707" s="258"/>
      <c r="Q707" s="41"/>
      <c r="R707" s="157"/>
      <c r="S707" s="158"/>
      <c r="T707" s="233"/>
      <c r="U707" s="12"/>
      <c r="V707" s="12"/>
      <c r="W707" s="12"/>
    </row>
    <row r="708" spans="1:23" ht="94.5" x14ac:dyDescent="0.25">
      <c r="A708" s="328" t="s">
        <v>1417</v>
      </c>
      <c r="B708" s="33" t="s">
        <v>1467</v>
      </c>
      <c r="C708" s="34" t="s">
        <v>1311</v>
      </c>
      <c r="D708" s="648"/>
      <c r="E708" s="537" t="s">
        <v>1876</v>
      </c>
      <c r="F708" s="538" t="s">
        <v>1469</v>
      </c>
      <c r="G708" s="46"/>
      <c r="H708" s="539" t="s">
        <v>2187</v>
      </c>
      <c r="I708" s="493" t="s">
        <v>2188</v>
      </c>
      <c r="J708" s="621" t="s">
        <v>1469</v>
      </c>
      <c r="K708" s="56"/>
      <c r="L708" s="369"/>
      <c r="M708" s="220" t="s">
        <v>1469</v>
      </c>
      <c r="N708" s="157"/>
      <c r="O708" s="369"/>
      <c r="P708" s="258"/>
      <c r="Q708" s="46"/>
      <c r="R708" s="159"/>
      <c r="S708" s="160"/>
      <c r="T708" s="235"/>
      <c r="U708" s="12"/>
      <c r="V708" s="12"/>
      <c r="W708" s="12"/>
    </row>
    <row r="709" spans="1:23" ht="63" x14ac:dyDescent="0.25">
      <c r="A709" s="328" t="s">
        <v>1418</v>
      </c>
      <c r="B709" s="33" t="s">
        <v>1433</v>
      </c>
      <c r="C709" s="35" t="s">
        <v>1330</v>
      </c>
      <c r="D709" s="648"/>
      <c r="E709" s="537" t="s">
        <v>1876</v>
      </c>
      <c r="F709" s="538" t="s">
        <v>1470</v>
      </c>
      <c r="G709" s="46"/>
      <c r="H709" s="550"/>
      <c r="I709" s="493" t="s">
        <v>2189</v>
      </c>
      <c r="J709" s="621" t="s">
        <v>1470</v>
      </c>
      <c r="K709" s="56"/>
      <c r="L709" s="369"/>
      <c r="M709" s="220" t="s">
        <v>1470</v>
      </c>
      <c r="N709" s="157"/>
      <c r="O709" s="369"/>
      <c r="P709" s="258"/>
      <c r="Q709" s="46"/>
      <c r="R709" s="159"/>
      <c r="S709" s="160"/>
      <c r="T709" s="235"/>
      <c r="U709" s="12"/>
      <c r="V709" s="12"/>
      <c r="W709" s="12"/>
    </row>
    <row r="710" spans="1:23" ht="78.75" x14ac:dyDescent="0.25">
      <c r="A710" s="328" t="s">
        <v>1432</v>
      </c>
      <c r="B710" s="33" t="s">
        <v>1431</v>
      </c>
      <c r="C710" s="32" t="s">
        <v>1303</v>
      </c>
      <c r="D710" s="649"/>
      <c r="E710" s="537" t="s">
        <v>1876</v>
      </c>
      <c r="F710" s="538" t="s">
        <v>1469</v>
      </c>
      <c r="G710" s="46"/>
      <c r="H710" s="539" t="s">
        <v>2190</v>
      </c>
      <c r="I710" s="493" t="s">
        <v>2191</v>
      </c>
      <c r="J710" s="621" t="s">
        <v>1469</v>
      </c>
      <c r="K710" s="56"/>
      <c r="L710" s="369"/>
      <c r="M710" s="220" t="s">
        <v>1469</v>
      </c>
      <c r="N710" s="157"/>
      <c r="O710" s="369"/>
      <c r="P710" s="258"/>
      <c r="Q710" s="46"/>
      <c r="R710" s="159"/>
      <c r="S710" s="160"/>
      <c r="T710" s="235"/>
      <c r="U710" s="12"/>
      <c r="V710" s="12"/>
      <c r="W710" s="12"/>
    </row>
    <row r="711" spans="1:23" ht="21" x14ac:dyDescent="0.25">
      <c r="A711" s="327" t="s">
        <v>1421</v>
      </c>
      <c r="B711" s="723" t="s">
        <v>1422</v>
      </c>
      <c r="C711" s="651"/>
      <c r="D711" s="652"/>
      <c r="E711" s="559"/>
      <c r="F711" s="55"/>
      <c r="G711" s="40">
        <f>IF(OR(F711="NA",COUNTIF(F713:F720,"NA")&gt;2)=TRUE,"NA",IF(AND(F719="",F713="",F714="",F715="",F716="",F717="",F718="",F720)=TRUE,"",IF(COUNTIF(F713:F720,"sim")+COUNTIF(F713:F720,"NA")=8,4,IF(COUNTIF(F713:F720,"sim")+COUNTIF(F713:F720,"NA")&gt;=6,3,IF(COUNTIF(F713:F720,"sim")+COUNTIF(F713:F720,"NA")&gt;=4,2,IF(COUNTIF(F713:F720,"sim")+COUNTIF(F713:F720,"NA")&gt;=2,1,0))))))</f>
        <v>0</v>
      </c>
      <c r="H711" s="572"/>
      <c r="I711" s="569"/>
      <c r="J711" s="360"/>
      <c r="K711" s="278"/>
      <c r="L711" s="481">
        <f>IF(OR(J711="NA",COUNTIF(J713:J720,"NA")&gt;2)=TRUE,"NA",IF(AND(J719="",J713="",J714="",J715="",J716="",J717="",J718="",J720)=TRUE,"",IF(COUNTIF(J713:J720,"sim")+COUNTIF(J713:J720,"NA")=8,4,IF(COUNTIF(J713:J720,"sim")+COUNTIF(J713:J720,"NA")&gt;=6,3,IF(COUNTIF(J713:J720,"sim")+COUNTIF(J713:J720,"NA")&gt;=4,2,IF(COUNTIF(J713:J720,"sim")+COUNTIF(J713:J720,"NA")&gt;=2,1,0))))))</f>
        <v>0</v>
      </c>
      <c r="M711" s="221"/>
      <c r="N711" s="165"/>
      <c r="O711" s="481">
        <f>IF(OR(M711="NA",COUNTIF(M713:M720,"NA")&gt;2)=TRUE,"NA",IF(AND(M719="",M713="",M714="",M715="",M716="",M717="",M718="",M720)=TRUE,"",IF(COUNTIF(M713:M720,"sim")+COUNTIF(M713:M720,"NA")=8,4,IF(COUNTIF(M713:M720,"sim")+COUNTIF(M713:M720,"NA")&gt;=6,3,IF(COUNTIF(M713:M720,"sim")+COUNTIF(M713:M720,"NA")&gt;=4,2,IF(COUNTIF(M713:M720,"sim")+COUNTIF(M713:M720,"NA")&gt;=2,1,0))))))</f>
        <v>0</v>
      </c>
      <c r="P711" s="259"/>
      <c r="Q711" s="40" t="str">
        <f>IF(OR(P711="NA",COUNTIF(P713:P720,"NA")&gt;2)=TRUE,"NA",IF(AND(P719="",P713="",P714="",P715="",P716="",P717="",P718="",P720)=TRUE,"",IF(COUNTIF(P713:P720,"sim")+COUNTIF(P713:P720,"NA")=8,4,IF(COUNTIF(P713:P720,"sim")+COUNTIF(P713:P720,"NA")&gt;=6,3,IF(COUNTIF(P713:P720,"sim")+COUNTIF(P713:P720,"NA")&gt;=4,2,IF(COUNTIF(P713:P720,"sim")+COUNTIF(P713:P720,"NA")&gt;=2,1,0))))))</f>
        <v/>
      </c>
      <c r="R711" s="165"/>
      <c r="S711" s="166"/>
      <c r="T711" s="39">
        <f>IF(Q711="",IF(O711="",L711,O711),Q711)</f>
        <v>0</v>
      </c>
      <c r="U711" s="12"/>
      <c r="V711" s="12"/>
      <c r="W711" s="12"/>
    </row>
    <row r="712" spans="1:23" ht="18.75" x14ac:dyDescent="0.25">
      <c r="A712" s="312"/>
      <c r="B712" s="28" t="s">
        <v>1440</v>
      </c>
      <c r="C712" s="27"/>
      <c r="D712" s="711" t="s">
        <v>608</v>
      </c>
      <c r="E712" s="557"/>
      <c r="F712" s="76"/>
      <c r="G712" s="46"/>
      <c r="H712" s="550"/>
      <c r="I712" s="544"/>
      <c r="J712" s="224"/>
      <c r="K712" s="56"/>
      <c r="L712" s="369"/>
      <c r="M712" s="226"/>
      <c r="N712" s="157"/>
      <c r="O712" s="369"/>
      <c r="P712" s="264"/>
      <c r="Q712" s="46"/>
      <c r="R712" s="159"/>
      <c r="S712" s="160"/>
      <c r="T712" s="238"/>
      <c r="U712" s="12"/>
      <c r="V712" s="12"/>
      <c r="W712" s="12"/>
    </row>
    <row r="713" spans="1:23" ht="31.5" x14ac:dyDescent="0.25">
      <c r="A713" s="312" t="s">
        <v>1423</v>
      </c>
      <c r="B713" s="28" t="s">
        <v>1441</v>
      </c>
      <c r="C713" s="20" t="s">
        <v>1224</v>
      </c>
      <c r="D713" s="661"/>
      <c r="E713" s="537" t="s">
        <v>1876</v>
      </c>
      <c r="F713" s="538" t="s">
        <v>1470</v>
      </c>
      <c r="G713" s="46"/>
      <c r="H713" s="550"/>
      <c r="I713" s="544"/>
      <c r="J713" s="621" t="s">
        <v>1470</v>
      </c>
      <c r="K713" s="56"/>
      <c r="L713" s="369"/>
      <c r="M713" s="220" t="s">
        <v>1470</v>
      </c>
      <c r="N713" s="157"/>
      <c r="O713" s="369"/>
      <c r="P713" s="258"/>
      <c r="Q713" s="46"/>
      <c r="R713" s="159"/>
      <c r="S713" s="160"/>
      <c r="T713" s="235"/>
      <c r="U713" s="12"/>
      <c r="V713" s="12"/>
      <c r="W713" s="12"/>
    </row>
    <row r="714" spans="1:23" ht="31.5" x14ac:dyDescent="0.25">
      <c r="A714" s="312" t="s">
        <v>1424</v>
      </c>
      <c r="B714" s="28" t="s">
        <v>1442</v>
      </c>
      <c r="C714" s="20" t="s">
        <v>1225</v>
      </c>
      <c r="D714" s="661"/>
      <c r="E714" s="537" t="s">
        <v>1876</v>
      </c>
      <c r="F714" s="538" t="s">
        <v>1470</v>
      </c>
      <c r="G714" s="46"/>
      <c r="H714" s="550"/>
      <c r="I714" s="544"/>
      <c r="J714" s="621" t="s">
        <v>1470</v>
      </c>
      <c r="K714" s="56"/>
      <c r="L714" s="369"/>
      <c r="M714" s="220" t="s">
        <v>1470</v>
      </c>
      <c r="N714" s="157"/>
      <c r="O714" s="369"/>
      <c r="P714" s="258"/>
      <c r="Q714" s="46"/>
      <c r="R714" s="159"/>
      <c r="S714" s="160"/>
      <c r="T714" s="235"/>
      <c r="U714" s="12"/>
      <c r="V714" s="12"/>
      <c r="W714" s="12"/>
    </row>
    <row r="715" spans="1:23" ht="31.5" x14ac:dyDescent="0.25">
      <c r="A715" s="312" t="s">
        <v>1425</v>
      </c>
      <c r="B715" s="28" t="s">
        <v>1443</v>
      </c>
      <c r="C715" s="20" t="s">
        <v>1435</v>
      </c>
      <c r="D715" s="661"/>
      <c r="E715" s="537" t="s">
        <v>1876</v>
      </c>
      <c r="F715" s="538" t="s">
        <v>1470</v>
      </c>
      <c r="G715" s="46"/>
      <c r="H715" s="550"/>
      <c r="I715" s="544"/>
      <c r="J715" s="621" t="s">
        <v>1470</v>
      </c>
      <c r="K715" s="56"/>
      <c r="L715" s="369"/>
      <c r="M715" s="220" t="s">
        <v>1470</v>
      </c>
      <c r="N715" s="157"/>
      <c r="O715" s="369"/>
      <c r="P715" s="258"/>
      <c r="Q715" s="46"/>
      <c r="R715" s="159"/>
      <c r="S715" s="160"/>
      <c r="T715" s="235"/>
      <c r="U715" s="12"/>
      <c r="V715" s="12"/>
      <c r="W715" s="12"/>
    </row>
    <row r="716" spans="1:23" ht="47.25" x14ac:dyDescent="0.25">
      <c r="A716" s="312" t="s">
        <v>1426</v>
      </c>
      <c r="B716" s="28" t="s">
        <v>1444</v>
      </c>
      <c r="C716" s="20" t="s">
        <v>1226</v>
      </c>
      <c r="D716" s="661"/>
      <c r="E716" s="537" t="s">
        <v>1876</v>
      </c>
      <c r="F716" s="538" t="s">
        <v>1470</v>
      </c>
      <c r="G716" s="46"/>
      <c r="H716" s="550"/>
      <c r="I716" s="544"/>
      <c r="J716" s="621" t="s">
        <v>1470</v>
      </c>
      <c r="K716" s="56"/>
      <c r="L716" s="369"/>
      <c r="M716" s="220" t="s">
        <v>1470</v>
      </c>
      <c r="N716" s="157"/>
      <c r="O716" s="369"/>
      <c r="P716" s="258"/>
      <c r="Q716" s="46"/>
      <c r="R716" s="159"/>
      <c r="S716" s="160"/>
      <c r="T716" s="235"/>
      <c r="U716" s="12"/>
      <c r="V716" s="12"/>
      <c r="W716" s="12"/>
    </row>
    <row r="717" spans="1:23" ht="31.5" x14ac:dyDescent="0.25">
      <c r="A717" s="312" t="s">
        <v>1428</v>
      </c>
      <c r="B717" s="28" t="s">
        <v>1445</v>
      </c>
      <c r="C717" s="20" t="s">
        <v>1227</v>
      </c>
      <c r="D717" s="661"/>
      <c r="E717" s="537" t="s">
        <v>1876</v>
      </c>
      <c r="F717" s="538" t="s">
        <v>1470</v>
      </c>
      <c r="G717" s="46"/>
      <c r="H717" s="550"/>
      <c r="I717" s="544"/>
      <c r="J717" s="621" t="s">
        <v>1470</v>
      </c>
      <c r="K717" s="56"/>
      <c r="L717" s="369"/>
      <c r="M717" s="220" t="s">
        <v>1470</v>
      </c>
      <c r="N717" s="157"/>
      <c r="O717" s="369"/>
      <c r="P717" s="258"/>
      <c r="Q717" s="46"/>
      <c r="R717" s="159"/>
      <c r="S717" s="160"/>
      <c r="T717" s="235"/>
      <c r="U717" s="12"/>
      <c r="V717" s="12"/>
      <c r="W717" s="12"/>
    </row>
    <row r="718" spans="1:23" ht="47.25" x14ac:dyDescent="0.25">
      <c r="A718" s="312" t="s">
        <v>1429</v>
      </c>
      <c r="B718" s="28" t="s">
        <v>1446</v>
      </c>
      <c r="C718" s="20" t="s">
        <v>1228</v>
      </c>
      <c r="D718" s="661"/>
      <c r="E718" s="537" t="s">
        <v>1876</v>
      </c>
      <c r="F718" s="538" t="s">
        <v>1470</v>
      </c>
      <c r="G718" s="46"/>
      <c r="H718" s="550"/>
      <c r="I718" s="544"/>
      <c r="J718" s="621" t="s">
        <v>1470</v>
      </c>
      <c r="K718" s="56"/>
      <c r="L718" s="369"/>
      <c r="M718" s="220" t="s">
        <v>1470</v>
      </c>
      <c r="N718" s="157"/>
      <c r="O718" s="369"/>
      <c r="P718" s="258"/>
      <c r="Q718" s="46"/>
      <c r="R718" s="159"/>
      <c r="S718" s="160"/>
      <c r="T718" s="235"/>
      <c r="U718" s="12"/>
      <c r="V718" s="12"/>
      <c r="W718" s="12"/>
    </row>
    <row r="719" spans="1:23" ht="31.5" x14ac:dyDescent="0.25">
      <c r="A719" s="312" t="s">
        <v>1430</v>
      </c>
      <c r="B719" s="28" t="s">
        <v>1447</v>
      </c>
      <c r="C719" s="20" t="s">
        <v>1228</v>
      </c>
      <c r="D719" s="661"/>
      <c r="E719" s="537" t="s">
        <v>1876</v>
      </c>
      <c r="F719" s="538" t="s">
        <v>1470</v>
      </c>
      <c r="G719" s="46"/>
      <c r="H719" s="550"/>
      <c r="I719" s="544"/>
      <c r="J719" s="621" t="s">
        <v>1470</v>
      </c>
      <c r="K719" s="56"/>
      <c r="L719" s="369"/>
      <c r="M719" s="220" t="s">
        <v>1470</v>
      </c>
      <c r="N719" s="157"/>
      <c r="O719" s="369"/>
      <c r="P719" s="258"/>
      <c r="Q719" s="46"/>
      <c r="R719" s="159"/>
      <c r="S719" s="160"/>
      <c r="T719" s="235"/>
      <c r="U719" s="12"/>
      <c r="V719" s="12"/>
      <c r="W719" s="12"/>
    </row>
    <row r="720" spans="1:23" ht="32.25" thickBot="1" x14ac:dyDescent="0.3">
      <c r="A720" s="330" t="s">
        <v>1437</v>
      </c>
      <c r="B720" s="331" t="s">
        <v>1448</v>
      </c>
      <c r="C720" s="332" t="s">
        <v>1456</v>
      </c>
      <c r="D720" s="726"/>
      <c r="E720" s="537" t="s">
        <v>1876</v>
      </c>
      <c r="F720" s="538" t="s">
        <v>1470</v>
      </c>
      <c r="G720" s="231"/>
      <c r="H720" s="580"/>
      <c r="I720" s="617"/>
      <c r="J720" s="625" t="s">
        <v>1470</v>
      </c>
      <c r="K720" s="284"/>
      <c r="L720" s="376"/>
      <c r="M720" s="474" t="s">
        <v>1470</v>
      </c>
      <c r="N720" s="597"/>
      <c r="O720" s="376"/>
      <c r="P720" s="456"/>
      <c r="Q720" s="231"/>
      <c r="R720" s="178"/>
      <c r="S720" s="179"/>
      <c r="T720" s="241"/>
      <c r="U720" s="12"/>
      <c r="V720" s="12"/>
      <c r="W720" s="12"/>
    </row>
    <row r="721" spans="1:23" ht="22.5" thickTop="1" thickBot="1" x14ac:dyDescent="0.3">
      <c r="A721" s="11"/>
      <c r="B721" s="19"/>
      <c r="C721" s="24"/>
      <c r="D721" s="11"/>
      <c r="E721" s="12"/>
      <c r="F721" s="37"/>
      <c r="G721" s="12"/>
      <c r="H721" s="12"/>
      <c r="I721" s="12"/>
      <c r="J721" s="12"/>
      <c r="K721" s="12"/>
      <c r="L721" s="12"/>
      <c r="M721" s="12"/>
      <c r="N721" s="598"/>
      <c r="O721" s="12"/>
      <c r="P721" s="37"/>
      <c r="Q721" s="37"/>
      <c r="R721" s="37"/>
      <c r="S721" s="37"/>
      <c r="T721" s="180"/>
      <c r="U721" s="12"/>
      <c r="V721" s="12"/>
      <c r="W721" s="12"/>
    </row>
    <row r="722" spans="1:23" ht="24.75" thickTop="1" thickBot="1" x14ac:dyDescent="0.3">
      <c r="A722" s="11"/>
      <c r="B722" s="636" t="s">
        <v>1571</v>
      </c>
      <c r="C722" s="637"/>
      <c r="D722" s="637"/>
      <c r="E722" s="637"/>
      <c r="F722" s="638"/>
      <c r="G722" s="12"/>
      <c r="H722" s="12"/>
      <c r="I722" s="12"/>
      <c r="J722" s="12"/>
      <c r="K722" s="12"/>
      <c r="L722" s="12"/>
      <c r="M722" s="12"/>
      <c r="N722" s="598"/>
      <c r="O722" s="12"/>
      <c r="P722" s="37"/>
      <c r="Q722" s="37"/>
      <c r="R722" s="37"/>
      <c r="S722" s="37"/>
      <c r="T722" s="180"/>
      <c r="U722" s="12"/>
      <c r="V722" s="12"/>
      <c r="W722" s="12"/>
    </row>
    <row r="723" spans="1:23" ht="117" thickBot="1" x14ac:dyDescent="0.3">
      <c r="A723" s="11"/>
      <c r="B723" s="377"/>
      <c r="C723" s="378"/>
      <c r="D723" s="379"/>
      <c r="E723" s="380" t="s">
        <v>1620</v>
      </c>
      <c r="F723" s="381" t="s">
        <v>1621</v>
      </c>
      <c r="G723" s="12"/>
      <c r="H723" s="12"/>
      <c r="I723" s="12"/>
      <c r="J723" s="12"/>
      <c r="K723" s="12"/>
      <c r="L723" s="12"/>
      <c r="M723" s="12"/>
      <c r="N723" s="598"/>
      <c r="O723" s="12"/>
      <c r="P723" s="37"/>
      <c r="Q723" s="37"/>
      <c r="R723" s="37"/>
      <c r="S723" s="37"/>
      <c r="T723" s="180"/>
      <c r="U723" s="12"/>
      <c r="V723" s="12"/>
      <c r="W723" s="12"/>
    </row>
    <row r="724" spans="1:23" ht="24" thickBot="1" x14ac:dyDescent="0.3">
      <c r="A724" s="11"/>
      <c r="B724" s="333" t="s">
        <v>1572</v>
      </c>
      <c r="C724" s="343"/>
      <c r="D724" s="344"/>
      <c r="E724" s="479">
        <f>4*25</f>
        <v>100</v>
      </c>
      <c r="F724" s="480">
        <f>4*25</f>
        <v>100</v>
      </c>
      <c r="G724" s="12"/>
      <c r="H724" s="12"/>
      <c r="I724" s="12"/>
      <c r="J724" s="12"/>
      <c r="K724" s="12"/>
      <c r="L724" s="12"/>
      <c r="M724" s="12"/>
      <c r="N724" s="598"/>
      <c r="O724" s="12"/>
      <c r="P724" s="37"/>
      <c r="Q724" s="37"/>
      <c r="R724" s="37"/>
      <c r="S724" s="37"/>
      <c r="T724" s="180"/>
      <c r="U724" s="12"/>
      <c r="V724" s="12"/>
      <c r="W724" s="12"/>
    </row>
    <row r="725" spans="1:23" ht="24" thickBot="1" x14ac:dyDescent="0.3">
      <c r="A725" s="11"/>
      <c r="B725" s="335" t="s">
        <v>1622</v>
      </c>
      <c r="C725" s="138"/>
      <c r="D725" s="139"/>
      <c r="E725" s="140">
        <f>E724-4*COUNTIF(L8:L720,"NÃO AVALIADO")</f>
        <v>100</v>
      </c>
      <c r="F725" s="336">
        <f>F724-4*COUNTIF(T28:T720,"NÃO AVALIADO")</f>
        <v>100</v>
      </c>
      <c r="G725" s="12"/>
      <c r="H725" s="12"/>
      <c r="I725" s="12"/>
      <c r="J725" s="12"/>
      <c r="K725" s="12"/>
      <c r="L725" s="12"/>
      <c r="M725" s="12"/>
      <c r="N725" s="598"/>
      <c r="O725" s="12"/>
      <c r="P725" s="37"/>
      <c r="Q725" s="37"/>
      <c r="R725" s="37"/>
      <c r="S725" s="37"/>
      <c r="T725" s="180"/>
      <c r="U725" s="12"/>
      <c r="V725" s="12"/>
      <c r="W725" s="12"/>
    </row>
    <row r="726" spans="1:23" ht="24" thickBot="1" x14ac:dyDescent="0.3">
      <c r="A726" s="11"/>
      <c r="B726" s="337" t="s">
        <v>1573</v>
      </c>
      <c r="C726" s="141"/>
      <c r="D726" s="142"/>
      <c r="E726" s="137">
        <f>SUM('ResumoxQATC e Gráfico Radial'!D7:D31)</f>
        <v>53</v>
      </c>
      <c r="F726" s="334">
        <f>SUM('ResumoxQATC e Gráfico Radial'!E7:E31)</f>
        <v>53</v>
      </c>
      <c r="G726" s="12"/>
      <c r="H726" s="12"/>
      <c r="I726" s="12"/>
      <c r="J726" s="12"/>
      <c r="K726" s="12"/>
      <c r="L726" s="12"/>
      <c r="M726" s="12"/>
      <c r="N726" s="598"/>
      <c r="O726" s="12"/>
      <c r="P726" s="37"/>
      <c r="Q726" s="37"/>
      <c r="R726" s="37"/>
      <c r="S726" s="37"/>
      <c r="T726" s="180"/>
      <c r="U726" s="12"/>
      <c r="V726" s="12"/>
      <c r="W726" s="12"/>
    </row>
    <row r="727" spans="1:23" ht="24" thickBot="1" x14ac:dyDescent="0.3">
      <c r="A727" s="11"/>
      <c r="B727" s="338" t="s">
        <v>1574</v>
      </c>
      <c r="C727" s="339"/>
      <c r="D727" s="340"/>
      <c r="E727" s="341">
        <f>E726/E725</f>
        <v>0.53</v>
      </c>
      <c r="F727" s="342">
        <f>F726/F725</f>
        <v>0.53</v>
      </c>
      <c r="G727" s="12"/>
      <c r="H727" s="12"/>
      <c r="I727" s="12"/>
      <c r="J727" s="12"/>
      <c r="K727" s="12"/>
      <c r="L727" s="12"/>
      <c r="M727" s="12"/>
      <c r="N727" s="598"/>
      <c r="O727" s="12"/>
      <c r="P727" s="37"/>
      <c r="Q727" s="37"/>
      <c r="R727" s="37"/>
      <c r="S727" s="37"/>
      <c r="T727" s="180"/>
      <c r="U727" s="12"/>
      <c r="V727" s="12"/>
      <c r="W727" s="12"/>
    </row>
    <row r="728" spans="1:23" ht="21.75" thickTop="1" x14ac:dyDescent="0.25">
      <c r="A728" s="11"/>
      <c r="B728" s="31"/>
      <c r="C728" s="24"/>
      <c r="D728" s="11"/>
      <c r="E728" s="12"/>
      <c r="F728" s="37"/>
      <c r="G728" s="12"/>
      <c r="H728" s="12"/>
      <c r="I728" s="12"/>
      <c r="J728" s="12"/>
      <c r="K728" s="12"/>
      <c r="L728" s="12"/>
      <c r="M728" s="12"/>
      <c r="N728" s="598"/>
      <c r="O728" s="12"/>
      <c r="P728" s="37"/>
      <c r="Q728" s="37"/>
      <c r="R728" s="37"/>
      <c r="S728" s="37"/>
      <c r="T728" s="180"/>
      <c r="U728" s="12"/>
      <c r="V728" s="12"/>
      <c r="W728" s="12"/>
    </row>
    <row r="729" spans="1:23" ht="21" x14ac:dyDescent="0.25">
      <c r="A729" s="11"/>
      <c r="B729" s="19"/>
      <c r="C729" s="24"/>
      <c r="D729" s="11"/>
      <c r="E729" s="12"/>
      <c r="F729" s="37"/>
      <c r="G729" s="12"/>
      <c r="H729" s="12"/>
      <c r="I729" s="12"/>
      <c r="J729" s="12"/>
      <c r="K729" s="12"/>
      <c r="L729" s="12"/>
      <c r="M729" s="12"/>
      <c r="N729" s="598"/>
      <c r="O729" s="12"/>
      <c r="P729" s="37"/>
      <c r="Q729" s="37"/>
      <c r="R729" s="37"/>
      <c r="S729" s="37"/>
      <c r="T729" s="180"/>
      <c r="U729" s="12"/>
      <c r="V729" s="12"/>
      <c r="W729" s="12"/>
    </row>
    <row r="730" spans="1:23" ht="21" x14ac:dyDescent="0.25">
      <c r="A730" s="11"/>
      <c r="B730" s="19"/>
      <c r="C730" s="24"/>
      <c r="D730" s="11"/>
      <c r="E730" s="12"/>
      <c r="F730" s="37"/>
      <c r="G730" s="12"/>
      <c r="H730" s="12"/>
      <c r="I730" s="12"/>
      <c r="J730" s="12"/>
      <c r="K730" s="12"/>
      <c r="L730" s="12"/>
      <c r="M730" s="12"/>
      <c r="N730" s="598"/>
      <c r="O730" s="12"/>
      <c r="P730" s="37"/>
      <c r="Q730" s="37"/>
      <c r="R730" s="37"/>
      <c r="S730" s="37"/>
      <c r="T730" s="180"/>
      <c r="U730" s="12"/>
      <c r="V730" s="12"/>
      <c r="W730" s="12"/>
    </row>
    <row r="731" spans="1:23" ht="21" x14ac:dyDescent="0.25">
      <c r="A731" s="11"/>
      <c r="B731" s="19"/>
      <c r="C731" s="24"/>
      <c r="D731" s="11"/>
      <c r="E731" s="12"/>
      <c r="F731" s="37"/>
      <c r="G731" s="12"/>
      <c r="H731" s="12"/>
      <c r="I731" s="12"/>
      <c r="J731" s="12"/>
      <c r="K731" s="12"/>
      <c r="L731" s="12"/>
      <c r="M731" s="12"/>
      <c r="N731" s="598"/>
      <c r="O731" s="12"/>
      <c r="P731" s="37"/>
      <c r="Q731" s="37"/>
      <c r="R731" s="37"/>
      <c r="S731" s="37"/>
      <c r="T731" s="180"/>
      <c r="U731" s="12"/>
      <c r="V731" s="12"/>
      <c r="W731" s="12"/>
    </row>
    <row r="732" spans="1:23" ht="21" x14ac:dyDescent="0.25">
      <c r="A732" s="11"/>
      <c r="B732" s="19"/>
      <c r="C732" s="24"/>
      <c r="D732" s="11"/>
      <c r="E732" s="12"/>
      <c r="F732" s="37"/>
      <c r="G732" s="12"/>
      <c r="H732" s="12"/>
      <c r="I732" s="12"/>
      <c r="J732" s="12"/>
      <c r="K732" s="12"/>
      <c r="L732" s="12"/>
      <c r="M732" s="12"/>
      <c r="N732" s="598"/>
      <c r="O732" s="12"/>
      <c r="P732" s="37"/>
      <c r="Q732" s="37"/>
      <c r="R732" s="37"/>
      <c r="S732" s="37"/>
      <c r="T732" s="180"/>
      <c r="U732" s="12"/>
      <c r="V732" s="12"/>
      <c r="W732" s="12"/>
    </row>
    <row r="733" spans="1:23" ht="21" x14ac:dyDescent="0.25">
      <c r="A733" s="11"/>
      <c r="B733" s="19"/>
      <c r="C733" s="24"/>
      <c r="D733" s="11"/>
      <c r="E733" s="12"/>
      <c r="F733" s="37"/>
      <c r="G733" s="12"/>
      <c r="H733" s="12"/>
      <c r="I733" s="12"/>
      <c r="J733" s="12"/>
      <c r="K733" s="12"/>
      <c r="L733" s="12"/>
      <c r="M733" s="12"/>
      <c r="N733" s="598"/>
      <c r="O733" s="12"/>
      <c r="P733" s="37"/>
      <c r="Q733" s="37"/>
      <c r="R733" s="37"/>
      <c r="S733" s="37"/>
      <c r="T733" s="180"/>
      <c r="U733" s="12"/>
      <c r="V733" s="12"/>
      <c r="W733" s="12"/>
    </row>
    <row r="734" spans="1:23" ht="21" x14ac:dyDescent="0.25">
      <c r="A734" s="11"/>
      <c r="B734" s="19"/>
      <c r="C734" s="24"/>
      <c r="D734" s="11"/>
      <c r="E734" s="12"/>
      <c r="F734" s="37"/>
      <c r="G734" s="12"/>
      <c r="H734" s="12"/>
      <c r="I734" s="12"/>
      <c r="J734" s="12"/>
      <c r="K734" s="12"/>
      <c r="L734" s="12"/>
      <c r="M734" s="12"/>
      <c r="N734" s="598"/>
      <c r="O734" s="12"/>
      <c r="P734" s="37"/>
      <c r="Q734" s="37"/>
      <c r="R734" s="37"/>
      <c r="S734" s="37"/>
      <c r="T734" s="180"/>
      <c r="U734" s="12"/>
      <c r="V734" s="12"/>
      <c r="W734" s="12"/>
    </row>
    <row r="735" spans="1:23" ht="21" x14ac:dyDescent="0.25">
      <c r="A735" s="11"/>
      <c r="B735" s="19"/>
      <c r="C735" s="24"/>
      <c r="D735" s="11"/>
      <c r="E735" s="12"/>
      <c r="F735" s="37"/>
      <c r="G735" s="12"/>
      <c r="H735" s="12"/>
      <c r="I735" s="12"/>
      <c r="J735" s="12"/>
      <c r="K735" s="12"/>
      <c r="L735" s="12"/>
      <c r="M735" s="12"/>
      <c r="N735" s="598"/>
      <c r="O735" s="12"/>
      <c r="P735" s="37"/>
      <c r="Q735" s="37"/>
      <c r="R735" s="37"/>
      <c r="S735" s="37"/>
      <c r="T735" s="180"/>
      <c r="U735" s="12"/>
      <c r="V735" s="12"/>
      <c r="W735" s="12"/>
    </row>
    <row r="736" spans="1:23" ht="21" x14ac:dyDescent="0.25">
      <c r="A736" s="11"/>
      <c r="B736" s="19"/>
      <c r="C736" s="24"/>
      <c r="D736" s="11"/>
      <c r="E736" s="12"/>
      <c r="F736" s="37"/>
      <c r="G736" s="12"/>
      <c r="H736" s="12"/>
      <c r="I736" s="12"/>
      <c r="J736" s="12"/>
      <c r="K736" s="12"/>
      <c r="L736" s="12"/>
      <c r="M736" s="12"/>
      <c r="N736" s="598"/>
      <c r="O736" s="12"/>
      <c r="P736" s="37"/>
      <c r="Q736" s="37"/>
      <c r="R736" s="37"/>
      <c r="S736" s="37"/>
      <c r="T736" s="180"/>
      <c r="U736" s="12"/>
      <c r="V736" s="12"/>
      <c r="W736" s="12"/>
    </row>
    <row r="737" spans="1:23" ht="21" x14ac:dyDescent="0.25">
      <c r="A737" s="11"/>
      <c r="B737" s="19"/>
      <c r="C737" s="24"/>
      <c r="D737" s="11"/>
      <c r="E737" s="12"/>
      <c r="F737" s="37"/>
      <c r="G737" s="12"/>
      <c r="H737" s="12"/>
      <c r="I737" s="12"/>
      <c r="J737" s="12"/>
      <c r="K737" s="12"/>
      <c r="L737" s="12"/>
      <c r="M737" s="12"/>
      <c r="N737" s="598"/>
      <c r="O737" s="12"/>
      <c r="P737" s="37"/>
      <c r="Q737" s="37"/>
      <c r="R737" s="37"/>
      <c r="S737" s="37"/>
      <c r="T737" s="180"/>
      <c r="U737" s="12"/>
      <c r="V737" s="12"/>
      <c r="W737" s="12"/>
    </row>
    <row r="738" spans="1:23" ht="21" x14ac:dyDescent="0.25">
      <c r="A738" s="11"/>
      <c r="B738" s="19"/>
      <c r="C738" s="24"/>
      <c r="D738" s="11"/>
      <c r="E738" s="12"/>
      <c r="F738" s="37"/>
      <c r="G738" s="12"/>
      <c r="H738" s="12"/>
      <c r="I738" s="12"/>
      <c r="J738" s="12"/>
      <c r="K738" s="12"/>
      <c r="L738" s="12"/>
      <c r="M738" s="12"/>
      <c r="N738" s="598"/>
      <c r="O738" s="12"/>
      <c r="P738" s="37"/>
      <c r="Q738" s="37"/>
      <c r="R738" s="37"/>
      <c r="S738" s="37"/>
      <c r="T738" s="180"/>
      <c r="U738" s="12"/>
      <c r="V738" s="12"/>
      <c r="W738" s="12"/>
    </row>
    <row r="739" spans="1:23" ht="21" x14ac:dyDescent="0.25">
      <c r="A739" s="11"/>
      <c r="B739" s="19"/>
      <c r="C739" s="24"/>
      <c r="D739" s="11"/>
      <c r="E739" s="12"/>
      <c r="F739" s="37"/>
      <c r="G739" s="12"/>
      <c r="H739" s="12"/>
      <c r="I739" s="12"/>
      <c r="J739" s="12"/>
      <c r="K739" s="12"/>
      <c r="L739" s="12"/>
      <c r="M739" s="12"/>
      <c r="N739" s="598"/>
      <c r="O739" s="12"/>
      <c r="P739" s="37"/>
      <c r="Q739" s="37"/>
      <c r="R739" s="37"/>
      <c r="S739" s="37"/>
      <c r="T739" s="180"/>
      <c r="U739" s="12"/>
      <c r="V739" s="12"/>
      <c r="W739" s="12"/>
    </row>
    <row r="740" spans="1:23" ht="21" x14ac:dyDescent="0.25">
      <c r="A740" s="11"/>
      <c r="B740" s="19"/>
      <c r="C740" s="24"/>
      <c r="D740" s="11"/>
      <c r="E740" s="12"/>
      <c r="F740" s="37"/>
      <c r="G740" s="12"/>
      <c r="H740" s="12"/>
      <c r="I740" s="12"/>
      <c r="J740" s="12"/>
      <c r="K740" s="12"/>
      <c r="L740" s="12"/>
      <c r="M740" s="12"/>
      <c r="N740" s="598"/>
      <c r="O740" s="12"/>
      <c r="P740" s="37"/>
      <c r="Q740" s="37"/>
      <c r="R740" s="37"/>
      <c r="S740" s="37"/>
      <c r="T740" s="180"/>
      <c r="U740" s="12"/>
      <c r="V740" s="12"/>
      <c r="W740" s="12"/>
    </row>
    <row r="741" spans="1:23" ht="21" x14ac:dyDescent="0.25">
      <c r="A741" s="11"/>
      <c r="B741" s="19"/>
      <c r="C741" s="24"/>
      <c r="D741" s="11"/>
      <c r="E741" s="12"/>
      <c r="F741" s="37"/>
      <c r="G741" s="12"/>
      <c r="H741" s="12"/>
      <c r="I741" s="12"/>
      <c r="J741" s="12"/>
      <c r="K741" s="12"/>
      <c r="L741" s="12"/>
      <c r="M741" s="12"/>
      <c r="N741" s="598"/>
      <c r="O741" s="12"/>
      <c r="P741" s="37"/>
      <c r="Q741" s="37"/>
      <c r="R741" s="37"/>
      <c r="S741" s="37"/>
      <c r="T741" s="180"/>
      <c r="U741" s="12"/>
      <c r="V741" s="12"/>
      <c r="W741" s="12"/>
    </row>
    <row r="742" spans="1:23" ht="21" x14ac:dyDescent="0.25">
      <c r="A742" s="11"/>
      <c r="B742" s="19"/>
      <c r="C742" s="24"/>
      <c r="D742" s="11"/>
      <c r="E742" s="12"/>
      <c r="F742" s="37"/>
      <c r="G742" s="12"/>
      <c r="H742" s="12"/>
      <c r="I742" s="12"/>
      <c r="J742" s="12"/>
      <c r="K742" s="12"/>
      <c r="L742" s="12"/>
      <c r="M742" s="12"/>
      <c r="N742" s="598"/>
      <c r="O742" s="12"/>
      <c r="P742" s="37"/>
      <c r="Q742" s="37"/>
      <c r="R742" s="37"/>
      <c r="S742" s="37"/>
      <c r="T742" s="180"/>
      <c r="U742" s="12"/>
      <c r="V742" s="12"/>
      <c r="W742" s="12"/>
    </row>
    <row r="743" spans="1:23" ht="21" x14ac:dyDescent="0.25">
      <c r="A743" s="11"/>
      <c r="B743" s="19"/>
      <c r="C743" s="24"/>
      <c r="D743" s="11"/>
      <c r="E743" s="12"/>
      <c r="F743" s="37"/>
      <c r="G743" s="12"/>
      <c r="H743" s="12"/>
      <c r="I743" s="12"/>
      <c r="J743" s="12"/>
      <c r="K743" s="12"/>
      <c r="L743" s="12"/>
      <c r="M743" s="12"/>
      <c r="N743" s="598"/>
      <c r="O743" s="12"/>
      <c r="P743" s="37"/>
      <c r="Q743" s="37"/>
      <c r="R743" s="37"/>
      <c r="S743" s="37"/>
      <c r="T743" s="180"/>
      <c r="U743" s="12"/>
      <c r="V743" s="12"/>
      <c r="W743" s="12"/>
    </row>
    <row r="744" spans="1:23" ht="21" x14ac:dyDescent="0.25">
      <c r="A744" s="11"/>
      <c r="B744" s="19"/>
      <c r="C744" s="24"/>
      <c r="D744" s="11"/>
      <c r="E744" s="12"/>
      <c r="F744" s="37"/>
      <c r="G744" s="12"/>
      <c r="H744" s="12"/>
      <c r="I744" s="12"/>
      <c r="J744" s="12"/>
      <c r="K744" s="12"/>
      <c r="L744" s="12"/>
      <c r="M744" s="12"/>
      <c r="N744" s="598"/>
      <c r="O744" s="12"/>
      <c r="P744" s="37"/>
      <c r="Q744" s="37"/>
      <c r="R744" s="37"/>
      <c r="S744" s="37"/>
      <c r="T744" s="180"/>
      <c r="U744" s="12"/>
      <c r="V744" s="12"/>
      <c r="W744" s="12"/>
    </row>
    <row r="745" spans="1:23" ht="21" x14ac:dyDescent="0.25">
      <c r="A745" s="11"/>
      <c r="B745" s="19"/>
      <c r="C745" s="24"/>
      <c r="D745" s="11"/>
      <c r="E745" s="12"/>
      <c r="F745" s="37"/>
      <c r="G745" s="12"/>
      <c r="H745" s="12"/>
      <c r="I745" s="12"/>
      <c r="J745" s="12"/>
      <c r="K745" s="12"/>
      <c r="L745" s="12"/>
      <c r="M745" s="12"/>
      <c r="N745" s="598"/>
      <c r="O745" s="12"/>
      <c r="P745" s="37"/>
      <c r="Q745" s="37"/>
      <c r="R745" s="37"/>
      <c r="S745" s="37"/>
      <c r="T745" s="180"/>
      <c r="U745" s="12"/>
      <c r="V745" s="12"/>
      <c r="W745" s="12"/>
    </row>
    <row r="746" spans="1:23" ht="21" x14ac:dyDescent="0.25">
      <c r="A746" s="11"/>
      <c r="B746" s="19"/>
      <c r="C746" s="24"/>
      <c r="D746" s="11"/>
      <c r="E746" s="12"/>
      <c r="F746" s="37"/>
      <c r="G746" s="12"/>
      <c r="H746" s="12"/>
      <c r="I746" s="12"/>
      <c r="J746" s="12"/>
      <c r="K746" s="12"/>
      <c r="L746" s="12"/>
      <c r="M746" s="12"/>
      <c r="N746" s="598"/>
      <c r="O746" s="12"/>
      <c r="P746" s="37"/>
      <c r="Q746" s="37"/>
      <c r="R746" s="37"/>
      <c r="S746" s="37"/>
      <c r="T746" s="180"/>
      <c r="U746" s="12"/>
      <c r="V746" s="12"/>
      <c r="W746" s="12"/>
    </row>
    <row r="747" spans="1:23" ht="21" x14ac:dyDescent="0.25">
      <c r="A747" s="11"/>
      <c r="B747" s="19"/>
      <c r="C747" s="24"/>
      <c r="D747" s="11"/>
      <c r="E747" s="12"/>
      <c r="F747" s="37"/>
      <c r="G747" s="12"/>
      <c r="H747" s="12"/>
      <c r="I747" s="12"/>
      <c r="J747" s="12"/>
      <c r="K747" s="12"/>
      <c r="L747" s="12"/>
      <c r="M747" s="12"/>
      <c r="N747" s="598"/>
      <c r="O747" s="12"/>
      <c r="P747" s="37"/>
      <c r="Q747" s="37"/>
      <c r="R747" s="37"/>
      <c r="S747" s="37"/>
      <c r="T747" s="180"/>
      <c r="U747" s="12"/>
      <c r="V747" s="12"/>
      <c r="W747" s="12"/>
    </row>
    <row r="748" spans="1:23" ht="21" x14ac:dyDescent="0.25">
      <c r="A748" s="11"/>
      <c r="B748" s="19"/>
      <c r="C748" s="24"/>
      <c r="D748" s="11"/>
      <c r="E748" s="12"/>
      <c r="F748" s="37"/>
      <c r="G748" s="12"/>
      <c r="H748" s="12"/>
      <c r="I748" s="12"/>
      <c r="J748" s="12"/>
      <c r="K748" s="12"/>
      <c r="L748" s="12"/>
      <c r="M748" s="12"/>
      <c r="N748" s="598"/>
      <c r="O748" s="12"/>
      <c r="P748" s="37"/>
      <c r="Q748" s="37"/>
      <c r="R748" s="37"/>
      <c r="S748" s="37"/>
      <c r="T748" s="180"/>
      <c r="U748" s="12"/>
      <c r="V748" s="12"/>
      <c r="W748" s="12"/>
    </row>
    <row r="749" spans="1:23" ht="21" x14ac:dyDescent="0.25">
      <c r="A749" s="11"/>
      <c r="B749" s="19"/>
      <c r="C749" s="24"/>
      <c r="D749" s="11"/>
      <c r="E749" s="12"/>
      <c r="F749" s="37"/>
      <c r="G749" s="12"/>
      <c r="H749" s="12"/>
      <c r="I749" s="12"/>
      <c r="J749" s="12"/>
      <c r="K749" s="12"/>
      <c r="L749" s="12"/>
      <c r="M749" s="12"/>
      <c r="N749" s="598"/>
      <c r="O749" s="12"/>
      <c r="P749" s="37"/>
      <c r="Q749" s="37"/>
      <c r="R749" s="37"/>
      <c r="S749" s="37"/>
      <c r="T749" s="180"/>
      <c r="U749" s="12"/>
      <c r="V749" s="12"/>
      <c r="W749" s="12"/>
    </row>
    <row r="750" spans="1:23" ht="21" x14ac:dyDescent="0.25">
      <c r="A750" s="11"/>
      <c r="B750" s="19"/>
      <c r="C750" s="24"/>
      <c r="D750" s="11"/>
      <c r="E750" s="12"/>
      <c r="F750" s="37"/>
      <c r="G750" s="12"/>
      <c r="H750" s="12"/>
      <c r="I750" s="12"/>
      <c r="J750" s="12"/>
      <c r="K750" s="12"/>
      <c r="L750" s="12"/>
      <c r="M750" s="12"/>
      <c r="N750" s="598"/>
      <c r="O750" s="12"/>
      <c r="P750" s="37"/>
      <c r="Q750" s="37"/>
      <c r="R750" s="37"/>
      <c r="S750" s="37"/>
      <c r="T750" s="180"/>
      <c r="U750" s="12"/>
      <c r="V750" s="12"/>
      <c r="W750" s="12"/>
    </row>
    <row r="751" spans="1:23" ht="21" x14ac:dyDescent="0.25">
      <c r="A751" s="11"/>
      <c r="B751" s="19"/>
      <c r="C751" s="24"/>
      <c r="D751" s="11"/>
      <c r="E751" s="12"/>
      <c r="F751" s="37"/>
      <c r="G751" s="12"/>
      <c r="H751" s="12"/>
      <c r="I751" s="12"/>
      <c r="J751" s="12"/>
      <c r="K751" s="12"/>
      <c r="L751" s="12"/>
      <c r="M751" s="12"/>
      <c r="N751" s="598"/>
      <c r="O751" s="12"/>
      <c r="P751" s="37"/>
      <c r="Q751" s="37"/>
      <c r="R751" s="37"/>
      <c r="S751" s="37"/>
      <c r="T751" s="180"/>
      <c r="U751" s="12"/>
      <c r="V751" s="12"/>
      <c r="W751" s="12"/>
    </row>
    <row r="752" spans="1:23" ht="21" x14ac:dyDescent="0.25">
      <c r="A752" s="11"/>
      <c r="B752" s="19"/>
      <c r="C752" s="24"/>
      <c r="D752" s="11"/>
      <c r="E752" s="12"/>
      <c r="F752" s="37"/>
      <c r="G752" s="12"/>
      <c r="H752" s="12"/>
      <c r="I752" s="12"/>
      <c r="J752" s="12"/>
      <c r="K752" s="12"/>
      <c r="L752" s="12"/>
      <c r="M752" s="12"/>
      <c r="N752" s="598"/>
      <c r="O752" s="12"/>
      <c r="P752" s="37"/>
      <c r="Q752" s="37"/>
      <c r="R752" s="37"/>
      <c r="S752" s="37"/>
      <c r="T752" s="180"/>
      <c r="U752" s="12"/>
      <c r="V752" s="12"/>
      <c r="W752" s="12"/>
    </row>
    <row r="753" spans="1:23" ht="21" x14ac:dyDescent="0.25">
      <c r="A753" s="11"/>
      <c r="B753" s="19"/>
      <c r="C753" s="24"/>
      <c r="D753" s="11"/>
      <c r="E753" s="12"/>
      <c r="F753" s="37"/>
      <c r="G753" s="12"/>
      <c r="H753" s="12"/>
      <c r="I753" s="12"/>
      <c r="J753" s="12"/>
      <c r="K753" s="12"/>
      <c r="L753" s="12"/>
      <c r="M753" s="12"/>
      <c r="N753" s="598"/>
      <c r="O753" s="12"/>
      <c r="P753" s="37"/>
      <c r="Q753" s="37"/>
      <c r="R753" s="37"/>
      <c r="S753" s="37"/>
      <c r="T753" s="180"/>
      <c r="U753" s="12"/>
      <c r="V753" s="12"/>
      <c r="W753" s="12"/>
    </row>
    <row r="754" spans="1:23" ht="21" x14ac:dyDescent="0.25">
      <c r="A754" s="11"/>
      <c r="B754" s="19"/>
      <c r="C754" s="24"/>
      <c r="D754" s="11"/>
      <c r="E754" s="12"/>
      <c r="F754" s="37"/>
      <c r="G754" s="12"/>
      <c r="H754" s="12"/>
      <c r="I754" s="12"/>
      <c r="J754" s="12"/>
      <c r="K754" s="12"/>
      <c r="L754" s="12"/>
      <c r="M754" s="12"/>
      <c r="N754" s="598"/>
      <c r="O754" s="12"/>
      <c r="P754" s="37"/>
      <c r="Q754" s="37"/>
      <c r="R754" s="37"/>
      <c r="S754" s="37"/>
      <c r="T754" s="180"/>
      <c r="U754" s="12"/>
      <c r="V754" s="12"/>
      <c r="W754" s="12"/>
    </row>
    <row r="755" spans="1:23" ht="21" x14ac:dyDescent="0.25">
      <c r="A755" s="11"/>
      <c r="B755" s="19"/>
      <c r="C755" s="24"/>
      <c r="D755" s="11"/>
      <c r="E755" s="12"/>
      <c r="F755" s="37"/>
      <c r="G755" s="12"/>
      <c r="H755" s="12"/>
      <c r="I755" s="12"/>
      <c r="J755" s="12"/>
      <c r="K755" s="12"/>
      <c r="L755" s="12"/>
      <c r="M755" s="12"/>
      <c r="N755" s="598"/>
      <c r="O755" s="12"/>
      <c r="P755" s="37"/>
      <c r="Q755" s="37"/>
      <c r="R755" s="37"/>
      <c r="S755" s="37"/>
      <c r="T755" s="180"/>
      <c r="U755" s="12"/>
      <c r="V755" s="12"/>
      <c r="W755" s="12"/>
    </row>
    <row r="756" spans="1:23" ht="21" x14ac:dyDescent="0.25">
      <c r="A756" s="11"/>
      <c r="B756" s="19"/>
      <c r="C756" s="24"/>
      <c r="D756" s="11"/>
      <c r="E756" s="12"/>
      <c r="F756" s="37"/>
      <c r="G756" s="12"/>
      <c r="H756" s="12"/>
      <c r="I756" s="12"/>
      <c r="J756" s="12"/>
      <c r="K756" s="12"/>
      <c r="L756" s="12"/>
      <c r="M756" s="12"/>
      <c r="N756" s="598"/>
      <c r="O756" s="12"/>
      <c r="P756" s="37"/>
      <c r="Q756" s="37"/>
      <c r="R756" s="37"/>
      <c r="S756" s="37"/>
      <c r="T756" s="180"/>
      <c r="U756" s="12"/>
      <c r="V756" s="12"/>
      <c r="W756" s="12"/>
    </row>
    <row r="757" spans="1:23" ht="21" x14ac:dyDescent="0.25">
      <c r="A757" s="11"/>
      <c r="B757" s="19"/>
      <c r="C757" s="24"/>
      <c r="D757" s="11"/>
      <c r="E757" s="12"/>
      <c r="F757" s="37"/>
      <c r="G757" s="12"/>
      <c r="H757" s="12"/>
      <c r="I757" s="12"/>
      <c r="J757" s="12"/>
      <c r="K757" s="12"/>
      <c r="L757" s="12"/>
      <c r="M757" s="12"/>
      <c r="N757" s="598"/>
      <c r="O757" s="12"/>
      <c r="P757" s="37"/>
      <c r="Q757" s="37"/>
      <c r="R757" s="37"/>
      <c r="S757" s="37"/>
      <c r="T757" s="180"/>
      <c r="U757" s="12"/>
      <c r="V757" s="12"/>
      <c r="W757" s="12"/>
    </row>
    <row r="758" spans="1:23" ht="21" x14ac:dyDescent="0.25">
      <c r="A758" s="11"/>
      <c r="B758" s="19"/>
      <c r="C758" s="24"/>
      <c r="D758" s="11"/>
      <c r="E758" s="12"/>
      <c r="F758" s="37" t="s">
        <v>1469</v>
      </c>
      <c r="G758" s="12"/>
      <c r="H758" s="12"/>
      <c r="I758" s="12"/>
      <c r="J758" s="12"/>
      <c r="K758" s="12"/>
      <c r="L758" s="12"/>
      <c r="M758" s="12"/>
      <c r="N758" s="598"/>
      <c r="O758" s="12"/>
      <c r="P758" s="37"/>
      <c r="Q758" s="37"/>
      <c r="R758" s="37"/>
      <c r="S758" s="37"/>
      <c r="T758" s="180"/>
      <c r="U758" s="12"/>
      <c r="V758" s="12"/>
      <c r="W758" s="12"/>
    </row>
    <row r="759" spans="1:23" ht="21" x14ac:dyDescent="0.25">
      <c r="A759" s="11"/>
      <c r="B759" s="19"/>
      <c r="C759" s="24"/>
      <c r="D759" s="11"/>
      <c r="E759" s="12"/>
      <c r="F759" s="37" t="s">
        <v>1470</v>
      </c>
      <c r="G759" s="12"/>
      <c r="H759" s="12"/>
      <c r="I759" s="12"/>
      <c r="J759" s="12"/>
      <c r="K759" s="12"/>
      <c r="L759" s="12"/>
      <c r="M759" s="12"/>
      <c r="N759" s="598"/>
      <c r="O759" s="12"/>
      <c r="P759" s="37"/>
      <c r="Q759" s="37"/>
      <c r="R759" s="37"/>
      <c r="S759" s="37"/>
      <c r="T759" s="180"/>
      <c r="U759" s="12"/>
      <c r="V759" s="12"/>
      <c r="W759" s="12"/>
    </row>
    <row r="760" spans="1:23" ht="21" x14ac:dyDescent="0.25">
      <c r="A760" s="11"/>
      <c r="B760" s="19"/>
      <c r="C760" s="24"/>
      <c r="D760" s="11"/>
      <c r="E760" s="12"/>
      <c r="F760" s="37" t="s">
        <v>1471</v>
      </c>
      <c r="G760" s="12"/>
      <c r="H760" s="12"/>
      <c r="I760" s="12"/>
      <c r="J760" s="12"/>
      <c r="K760" s="12"/>
      <c r="L760" s="12"/>
      <c r="M760" s="12"/>
      <c r="N760" s="598"/>
      <c r="O760" s="12"/>
      <c r="P760" s="37"/>
      <c r="Q760" s="37"/>
      <c r="R760" s="37"/>
      <c r="S760" s="37"/>
      <c r="T760" s="180"/>
      <c r="U760" s="12"/>
      <c r="V760" s="12"/>
      <c r="W760" s="12"/>
    </row>
    <row r="761" spans="1:23" ht="21" x14ac:dyDescent="0.25">
      <c r="A761" s="11"/>
      <c r="B761" s="19"/>
      <c r="C761" s="24"/>
      <c r="D761" s="11"/>
      <c r="E761" s="12"/>
      <c r="F761" s="37"/>
      <c r="G761" s="12"/>
      <c r="H761" s="12"/>
      <c r="I761" s="12"/>
      <c r="J761" s="12"/>
      <c r="K761" s="12"/>
      <c r="L761" s="12"/>
      <c r="M761" s="12"/>
      <c r="N761" s="598"/>
      <c r="O761" s="12"/>
      <c r="P761" s="37"/>
      <c r="Q761" s="37"/>
      <c r="R761" s="37"/>
      <c r="S761" s="37"/>
      <c r="T761" s="180"/>
      <c r="U761" s="12"/>
      <c r="V761" s="12"/>
      <c r="W761" s="12"/>
    </row>
    <row r="762" spans="1:23" ht="21" x14ac:dyDescent="0.25">
      <c r="A762" s="11"/>
      <c r="B762" s="19"/>
      <c r="C762" s="24"/>
      <c r="D762" s="11"/>
      <c r="E762" s="12"/>
      <c r="F762" s="37"/>
      <c r="G762" s="12"/>
      <c r="H762" s="12"/>
      <c r="I762" s="12"/>
      <c r="J762" s="12"/>
      <c r="K762" s="12"/>
      <c r="L762" s="12"/>
      <c r="M762" s="12"/>
      <c r="N762" s="598"/>
      <c r="O762" s="12"/>
      <c r="P762" s="37"/>
      <c r="Q762" s="37"/>
      <c r="R762" s="37"/>
      <c r="S762" s="37"/>
      <c r="T762" s="180"/>
      <c r="U762" s="12"/>
      <c r="V762" s="12"/>
      <c r="W762" s="12"/>
    </row>
    <row r="763" spans="1:23" ht="21" x14ac:dyDescent="0.25">
      <c r="A763" s="11"/>
      <c r="B763" s="19"/>
      <c r="C763" s="24"/>
      <c r="D763" s="11"/>
      <c r="E763" s="12"/>
      <c r="F763" s="37"/>
      <c r="G763" s="12"/>
      <c r="H763" s="12"/>
      <c r="I763" s="12"/>
      <c r="J763" s="12"/>
      <c r="K763" s="12"/>
      <c r="L763" s="12"/>
      <c r="M763" s="12"/>
      <c r="N763" s="598"/>
      <c r="O763" s="12"/>
      <c r="P763" s="37"/>
      <c r="Q763" s="37"/>
      <c r="R763" s="37"/>
      <c r="S763" s="37"/>
      <c r="T763" s="180"/>
      <c r="U763" s="12"/>
      <c r="V763" s="12"/>
      <c r="W763" s="12"/>
    </row>
    <row r="764" spans="1:23" ht="21" x14ac:dyDescent="0.25">
      <c r="A764" s="11"/>
      <c r="B764" s="19"/>
      <c r="C764" s="24"/>
      <c r="D764" s="11"/>
      <c r="E764" s="12"/>
      <c r="F764" s="37"/>
      <c r="G764" s="12"/>
      <c r="H764" s="12"/>
      <c r="I764" s="12"/>
      <c r="J764" s="12"/>
      <c r="K764" s="12"/>
      <c r="L764" s="12"/>
      <c r="M764" s="12"/>
      <c r="N764" s="598"/>
      <c r="O764" s="12"/>
      <c r="P764" s="37"/>
      <c r="Q764" s="37"/>
      <c r="R764" s="37"/>
      <c r="S764" s="37"/>
      <c r="T764" s="180"/>
      <c r="U764" s="12"/>
      <c r="V764" s="12"/>
      <c r="W764" s="12"/>
    </row>
    <row r="765" spans="1:23" ht="21" x14ac:dyDescent="0.25">
      <c r="A765" s="11"/>
      <c r="B765" s="19"/>
      <c r="C765" s="24"/>
      <c r="D765" s="11"/>
      <c r="E765" s="12"/>
      <c r="F765" s="37"/>
      <c r="G765" s="12"/>
      <c r="H765" s="12"/>
      <c r="I765" s="12"/>
      <c r="J765" s="12"/>
      <c r="K765" s="12"/>
      <c r="L765" s="12"/>
      <c r="M765" s="12"/>
      <c r="N765" s="598"/>
      <c r="O765" s="12"/>
      <c r="P765" s="37"/>
      <c r="Q765" s="37"/>
      <c r="R765" s="37"/>
      <c r="S765" s="37"/>
      <c r="T765" s="180"/>
      <c r="U765" s="12"/>
      <c r="V765" s="12"/>
      <c r="W765" s="12"/>
    </row>
    <row r="766" spans="1:23" ht="21" x14ac:dyDescent="0.25">
      <c r="A766" s="11"/>
      <c r="B766" s="19"/>
      <c r="C766" s="24"/>
      <c r="D766" s="11"/>
      <c r="E766" s="12"/>
      <c r="F766" s="37"/>
      <c r="G766" s="12"/>
      <c r="H766" s="12"/>
      <c r="I766" s="12"/>
      <c r="J766" s="12"/>
      <c r="K766" s="12"/>
      <c r="L766" s="12"/>
      <c r="M766" s="12"/>
      <c r="N766" s="598"/>
      <c r="O766" s="12"/>
      <c r="P766" s="37"/>
      <c r="Q766" s="37"/>
      <c r="R766" s="37"/>
      <c r="S766" s="37"/>
      <c r="T766" s="180"/>
      <c r="U766" s="12"/>
      <c r="V766" s="12"/>
      <c r="W766" s="12"/>
    </row>
    <row r="767" spans="1:23" ht="21" x14ac:dyDescent="0.25">
      <c r="A767" s="11"/>
      <c r="B767" s="19"/>
      <c r="C767" s="24"/>
      <c r="D767" s="11"/>
      <c r="E767" s="12"/>
      <c r="F767" s="37"/>
      <c r="G767" s="12"/>
      <c r="H767" s="12"/>
      <c r="I767" s="12"/>
      <c r="J767" s="12"/>
      <c r="K767" s="12"/>
      <c r="L767" s="12"/>
      <c r="M767" s="12"/>
      <c r="N767" s="598"/>
      <c r="O767" s="12"/>
      <c r="P767" s="37"/>
      <c r="Q767" s="37"/>
      <c r="R767" s="37"/>
      <c r="S767" s="37"/>
      <c r="T767" s="180"/>
      <c r="U767" s="12"/>
      <c r="V767" s="12"/>
      <c r="W767" s="12"/>
    </row>
    <row r="768" spans="1:23" ht="21" x14ac:dyDescent="0.25">
      <c r="A768" s="11"/>
      <c r="B768" s="19"/>
      <c r="C768" s="24"/>
      <c r="D768" s="11"/>
      <c r="E768" s="12"/>
      <c r="F768" s="37"/>
      <c r="G768" s="12"/>
      <c r="H768" s="12"/>
      <c r="I768" s="12"/>
      <c r="J768" s="12"/>
      <c r="K768" s="12"/>
      <c r="L768" s="12"/>
      <c r="M768" s="12"/>
      <c r="N768" s="598"/>
      <c r="O768" s="12"/>
      <c r="P768" s="37"/>
      <c r="Q768" s="37"/>
      <c r="R768" s="37"/>
      <c r="S768" s="37"/>
      <c r="T768" s="180"/>
      <c r="U768" s="12"/>
      <c r="V768" s="12"/>
      <c r="W768" s="12"/>
    </row>
    <row r="769" spans="1:23" ht="21" x14ac:dyDescent="0.25">
      <c r="A769" s="11"/>
      <c r="B769" s="19"/>
      <c r="C769" s="24"/>
      <c r="D769" s="11"/>
      <c r="E769" s="12"/>
      <c r="F769" s="37"/>
      <c r="G769" s="12"/>
      <c r="H769" s="12"/>
      <c r="I769" s="12"/>
      <c r="J769" s="12"/>
      <c r="K769" s="12"/>
      <c r="L769" s="12"/>
      <c r="M769" s="12"/>
      <c r="N769" s="598"/>
      <c r="O769" s="12"/>
      <c r="P769" s="37"/>
      <c r="Q769" s="37"/>
      <c r="R769" s="37"/>
      <c r="S769" s="37"/>
      <c r="T769" s="180"/>
      <c r="U769" s="12"/>
      <c r="V769" s="12"/>
      <c r="W769" s="12"/>
    </row>
    <row r="770" spans="1:23" ht="21" x14ac:dyDescent="0.25">
      <c r="A770" s="11"/>
      <c r="B770" s="19"/>
      <c r="C770" s="24"/>
      <c r="D770" s="11"/>
      <c r="E770" s="12"/>
      <c r="F770" s="37"/>
      <c r="G770" s="12"/>
      <c r="H770" s="12"/>
      <c r="I770" s="12"/>
      <c r="J770" s="12"/>
      <c r="K770" s="12"/>
      <c r="L770" s="12"/>
      <c r="M770" s="12"/>
      <c r="N770" s="598"/>
      <c r="O770" s="12"/>
      <c r="P770" s="37"/>
      <c r="Q770" s="37"/>
      <c r="R770" s="37"/>
      <c r="S770" s="37"/>
      <c r="T770" s="180"/>
      <c r="U770" s="12"/>
      <c r="V770" s="12"/>
      <c r="W770" s="12"/>
    </row>
    <row r="771" spans="1:23" ht="21" x14ac:dyDescent="0.25">
      <c r="A771" s="11"/>
      <c r="B771" s="19"/>
      <c r="C771" s="24"/>
      <c r="D771" s="11"/>
      <c r="E771" s="12"/>
      <c r="F771" s="37"/>
      <c r="G771" s="12"/>
      <c r="H771" s="12"/>
      <c r="I771" s="12"/>
      <c r="J771" s="12"/>
      <c r="K771" s="12"/>
      <c r="L771" s="12"/>
      <c r="M771" s="12"/>
      <c r="N771" s="598"/>
      <c r="O771" s="12"/>
      <c r="P771" s="37"/>
      <c r="Q771" s="37"/>
      <c r="R771" s="37"/>
      <c r="S771" s="37"/>
      <c r="T771" s="180"/>
      <c r="U771" s="12"/>
      <c r="V771" s="12"/>
      <c r="W771" s="12"/>
    </row>
    <row r="772" spans="1:23" ht="21" x14ac:dyDescent="0.25">
      <c r="A772" s="11"/>
      <c r="B772" s="19"/>
      <c r="C772" s="24"/>
      <c r="D772" s="11"/>
      <c r="E772" s="12"/>
      <c r="F772" s="37"/>
      <c r="G772" s="12"/>
      <c r="H772" s="12"/>
      <c r="I772" s="12"/>
      <c r="J772" s="12"/>
      <c r="K772" s="12"/>
      <c r="L772" s="12"/>
      <c r="M772" s="12"/>
      <c r="N772" s="598"/>
      <c r="O772" s="12"/>
      <c r="P772" s="37"/>
      <c r="Q772" s="37"/>
      <c r="R772" s="37"/>
      <c r="S772" s="37"/>
      <c r="T772" s="180"/>
      <c r="U772" s="12"/>
      <c r="V772" s="12"/>
      <c r="W772" s="12"/>
    </row>
    <row r="773" spans="1:23" ht="21" x14ac:dyDescent="0.25">
      <c r="A773" s="11"/>
      <c r="B773" s="19"/>
      <c r="C773" s="24"/>
      <c r="D773" s="11"/>
      <c r="E773" s="12"/>
      <c r="F773" s="37"/>
      <c r="G773" s="12"/>
      <c r="H773" s="12"/>
      <c r="I773" s="12"/>
      <c r="J773" s="12"/>
      <c r="K773" s="12"/>
      <c r="L773" s="12"/>
      <c r="M773" s="12"/>
      <c r="N773" s="598"/>
      <c r="O773" s="12"/>
      <c r="P773" s="37"/>
      <c r="Q773" s="37"/>
      <c r="R773" s="37"/>
      <c r="S773" s="37"/>
      <c r="T773" s="180"/>
      <c r="U773" s="12"/>
      <c r="V773" s="12"/>
      <c r="W773" s="12"/>
    </row>
    <row r="774" spans="1:23" ht="21" x14ac:dyDescent="0.25">
      <c r="A774" s="11"/>
      <c r="B774" s="19"/>
      <c r="C774" s="24"/>
      <c r="D774" s="11"/>
      <c r="E774" s="12"/>
      <c r="F774" s="37"/>
      <c r="G774" s="12"/>
      <c r="H774" s="12"/>
      <c r="I774" s="12"/>
      <c r="J774" s="12"/>
      <c r="K774" s="12"/>
      <c r="L774" s="12"/>
      <c r="M774" s="12"/>
      <c r="N774" s="598"/>
      <c r="O774" s="12"/>
      <c r="P774" s="37"/>
      <c r="Q774" s="37"/>
      <c r="R774" s="37"/>
      <c r="S774" s="37"/>
      <c r="T774" s="180"/>
      <c r="U774" s="12"/>
      <c r="V774" s="12"/>
      <c r="W774" s="12"/>
    </row>
    <row r="775" spans="1:23" ht="21" x14ac:dyDescent="0.25">
      <c r="A775" s="11"/>
      <c r="B775" s="19"/>
      <c r="C775" s="24"/>
      <c r="D775" s="11"/>
      <c r="E775" s="12"/>
      <c r="F775" s="37"/>
      <c r="G775" s="12"/>
      <c r="H775" s="12"/>
      <c r="I775" s="12"/>
      <c r="J775" s="12"/>
      <c r="K775" s="12"/>
      <c r="L775" s="12"/>
      <c r="M775" s="12"/>
      <c r="N775" s="598"/>
      <c r="O775" s="12"/>
      <c r="P775" s="37"/>
      <c r="Q775" s="37"/>
      <c r="R775" s="37"/>
      <c r="S775" s="37"/>
      <c r="T775" s="180"/>
      <c r="U775" s="12"/>
      <c r="V775" s="12"/>
      <c r="W775" s="12"/>
    </row>
    <row r="776" spans="1:23" ht="21" x14ac:dyDescent="0.25">
      <c r="A776" s="11"/>
      <c r="B776" s="19"/>
      <c r="C776" s="24"/>
      <c r="D776" s="11"/>
      <c r="E776" s="12"/>
      <c r="F776" s="37"/>
      <c r="G776" s="12"/>
      <c r="H776" s="12"/>
      <c r="I776" s="12"/>
      <c r="J776" s="12"/>
      <c r="K776" s="12"/>
      <c r="L776" s="12"/>
      <c r="M776" s="12"/>
      <c r="N776" s="598"/>
      <c r="O776" s="12"/>
      <c r="P776" s="37"/>
      <c r="Q776" s="37"/>
      <c r="R776" s="37"/>
      <c r="S776" s="37"/>
      <c r="T776" s="180"/>
      <c r="U776" s="12"/>
      <c r="V776" s="12"/>
      <c r="W776" s="12"/>
    </row>
    <row r="777" spans="1:23" ht="21" x14ac:dyDescent="0.25">
      <c r="A777" s="11"/>
      <c r="B777" s="19"/>
      <c r="C777" s="24"/>
      <c r="D777" s="11"/>
      <c r="E777" s="12"/>
      <c r="F777" s="37"/>
      <c r="G777" s="12"/>
      <c r="H777" s="12"/>
      <c r="I777" s="12"/>
      <c r="J777" s="12"/>
      <c r="K777" s="12"/>
      <c r="L777" s="12"/>
      <c r="M777" s="12"/>
      <c r="N777" s="598"/>
      <c r="O777" s="12"/>
      <c r="P777" s="37"/>
      <c r="Q777" s="37"/>
      <c r="R777" s="37"/>
      <c r="S777" s="37"/>
      <c r="T777" s="180"/>
      <c r="U777" s="12"/>
      <c r="V777" s="12"/>
      <c r="W777" s="12"/>
    </row>
    <row r="778" spans="1:23" ht="21" x14ac:dyDescent="0.25">
      <c r="A778" s="11"/>
      <c r="B778" s="19"/>
      <c r="C778" s="24"/>
      <c r="D778" s="11"/>
      <c r="E778" s="12"/>
      <c r="F778" s="37"/>
      <c r="G778" s="12"/>
      <c r="H778" s="12"/>
      <c r="I778" s="12"/>
      <c r="J778" s="12"/>
      <c r="K778" s="12"/>
      <c r="L778" s="12"/>
      <c r="M778" s="12"/>
      <c r="N778" s="598"/>
      <c r="O778" s="12"/>
      <c r="P778" s="37"/>
      <c r="Q778" s="37"/>
      <c r="R778" s="37"/>
      <c r="S778" s="37"/>
      <c r="T778" s="180"/>
      <c r="U778" s="12"/>
      <c r="V778" s="12"/>
      <c r="W778" s="12"/>
    </row>
    <row r="779" spans="1:23" ht="21" x14ac:dyDescent="0.25">
      <c r="A779" s="11"/>
      <c r="B779" s="19"/>
      <c r="C779" s="24"/>
      <c r="D779" s="11"/>
      <c r="E779" s="12"/>
      <c r="F779" s="37"/>
      <c r="G779" s="12"/>
      <c r="H779" s="12"/>
      <c r="I779" s="12"/>
      <c r="J779" s="12"/>
      <c r="K779" s="12"/>
      <c r="L779" s="12"/>
      <c r="M779" s="12"/>
      <c r="N779" s="598"/>
      <c r="O779" s="12"/>
      <c r="P779" s="37"/>
      <c r="Q779" s="37"/>
      <c r="R779" s="37"/>
      <c r="S779" s="37"/>
      <c r="T779" s="180"/>
      <c r="U779" s="12"/>
      <c r="V779" s="12"/>
      <c r="W779" s="12"/>
    </row>
    <row r="780" spans="1:23" ht="21" x14ac:dyDescent="0.25">
      <c r="A780" s="11"/>
      <c r="B780" s="19"/>
      <c r="C780" s="24"/>
      <c r="D780" s="11"/>
      <c r="E780" s="12"/>
      <c r="F780" s="37"/>
      <c r="G780" s="12"/>
      <c r="H780" s="12"/>
      <c r="I780" s="12"/>
      <c r="J780" s="12"/>
      <c r="K780" s="12"/>
      <c r="L780" s="12"/>
      <c r="M780" s="12"/>
      <c r="N780" s="598"/>
      <c r="O780" s="12"/>
      <c r="P780" s="37"/>
      <c r="Q780" s="37"/>
      <c r="R780" s="37"/>
      <c r="S780" s="37"/>
      <c r="T780" s="180"/>
      <c r="U780" s="12"/>
      <c r="V780" s="12"/>
      <c r="W780" s="12"/>
    </row>
    <row r="781" spans="1:23" ht="21" x14ac:dyDescent="0.25">
      <c r="A781" s="11"/>
      <c r="B781" s="19"/>
      <c r="C781" s="24"/>
      <c r="D781" s="11"/>
      <c r="E781" s="12"/>
      <c r="F781" s="37"/>
      <c r="G781" s="12"/>
      <c r="H781" s="12"/>
      <c r="I781" s="12"/>
      <c r="J781" s="12"/>
      <c r="K781" s="12"/>
      <c r="L781" s="12"/>
      <c r="M781" s="12"/>
      <c r="N781" s="598"/>
      <c r="O781" s="12"/>
      <c r="P781" s="37"/>
      <c r="Q781" s="37"/>
      <c r="R781" s="37"/>
      <c r="S781" s="37"/>
      <c r="T781" s="180"/>
      <c r="U781" s="12"/>
      <c r="V781" s="12"/>
      <c r="W781" s="12"/>
    </row>
    <row r="782" spans="1:23" ht="21" x14ac:dyDescent="0.25">
      <c r="A782" s="11"/>
      <c r="B782" s="19"/>
      <c r="C782" s="24"/>
      <c r="D782" s="11"/>
      <c r="E782" s="12"/>
      <c r="F782" s="37"/>
      <c r="G782" s="12"/>
      <c r="H782" s="12"/>
      <c r="I782" s="12"/>
      <c r="J782" s="12"/>
      <c r="K782" s="12"/>
      <c r="L782" s="12"/>
      <c r="M782" s="12"/>
      <c r="N782" s="598"/>
      <c r="O782" s="12"/>
      <c r="P782" s="37"/>
      <c r="Q782" s="37"/>
      <c r="R782" s="37"/>
      <c r="S782" s="37"/>
      <c r="T782" s="180"/>
      <c r="U782" s="12"/>
      <c r="V782" s="12"/>
      <c r="W782" s="12"/>
    </row>
    <row r="783" spans="1:23" ht="21" x14ac:dyDescent="0.25">
      <c r="A783" s="11"/>
      <c r="B783" s="19"/>
      <c r="C783" s="24"/>
      <c r="D783" s="11"/>
      <c r="E783" s="12"/>
      <c r="F783" s="37"/>
      <c r="G783" s="12"/>
      <c r="H783" s="12"/>
      <c r="I783" s="12"/>
      <c r="J783" s="12"/>
      <c r="K783" s="12"/>
      <c r="L783" s="12"/>
      <c r="M783" s="12"/>
      <c r="N783" s="598"/>
      <c r="O783" s="12"/>
      <c r="P783" s="37"/>
      <c r="Q783" s="37"/>
      <c r="R783" s="37"/>
      <c r="S783" s="37"/>
      <c r="T783" s="180"/>
      <c r="U783" s="12"/>
      <c r="V783" s="12"/>
      <c r="W783" s="12"/>
    </row>
    <row r="784" spans="1:23" ht="21" x14ac:dyDescent="0.25">
      <c r="A784" s="11"/>
      <c r="B784" s="19"/>
      <c r="C784" s="24"/>
      <c r="D784" s="11"/>
      <c r="E784" s="12"/>
      <c r="F784" s="37"/>
      <c r="G784" s="12"/>
      <c r="H784" s="12"/>
      <c r="I784" s="12"/>
      <c r="J784" s="12"/>
      <c r="K784" s="12"/>
      <c r="L784" s="12"/>
      <c r="M784" s="12"/>
      <c r="N784" s="598"/>
      <c r="O784" s="12"/>
      <c r="P784" s="37"/>
      <c r="Q784" s="37"/>
      <c r="R784" s="37"/>
      <c r="S784" s="37"/>
      <c r="T784" s="180"/>
      <c r="U784" s="12"/>
      <c r="V784" s="12"/>
      <c r="W784" s="12"/>
    </row>
    <row r="785" spans="1:23" ht="21" x14ac:dyDescent="0.25">
      <c r="A785" s="11"/>
      <c r="B785" s="19"/>
      <c r="C785" s="24"/>
      <c r="D785" s="11"/>
      <c r="E785" s="12"/>
      <c r="F785" s="37"/>
      <c r="G785" s="12"/>
      <c r="H785" s="12"/>
      <c r="I785" s="12"/>
      <c r="J785" s="12"/>
      <c r="K785" s="12"/>
      <c r="L785" s="12"/>
      <c r="M785" s="12"/>
      <c r="N785" s="598"/>
      <c r="O785" s="12"/>
      <c r="P785" s="37"/>
      <c r="Q785" s="37"/>
      <c r="R785" s="37"/>
      <c r="S785" s="37"/>
      <c r="T785" s="180"/>
      <c r="U785" s="12"/>
      <c r="V785" s="12"/>
      <c r="W785" s="12"/>
    </row>
    <row r="786" spans="1:23" ht="21" x14ac:dyDescent="0.25">
      <c r="A786" s="11"/>
      <c r="B786" s="19"/>
      <c r="C786" s="24"/>
      <c r="D786" s="11"/>
      <c r="E786" s="12"/>
      <c r="F786" s="37"/>
      <c r="G786" s="12"/>
      <c r="H786" s="12"/>
      <c r="I786" s="12"/>
      <c r="J786" s="12"/>
      <c r="K786" s="12"/>
      <c r="L786" s="12"/>
      <c r="M786" s="12"/>
      <c r="N786" s="598"/>
      <c r="O786" s="12"/>
      <c r="P786" s="37"/>
      <c r="Q786" s="37"/>
      <c r="R786" s="37"/>
      <c r="S786" s="37"/>
      <c r="T786" s="180"/>
      <c r="U786" s="12"/>
      <c r="V786" s="12"/>
      <c r="W786" s="12"/>
    </row>
    <row r="787" spans="1:23" ht="21" x14ac:dyDescent="0.25">
      <c r="A787" s="11"/>
      <c r="B787" s="19"/>
      <c r="C787" s="24"/>
      <c r="D787" s="11"/>
      <c r="E787" s="12"/>
      <c r="F787" s="37"/>
      <c r="G787" s="12"/>
      <c r="H787" s="12"/>
      <c r="I787" s="12"/>
      <c r="J787" s="12"/>
      <c r="K787" s="12"/>
      <c r="L787" s="12"/>
      <c r="M787" s="12"/>
      <c r="N787" s="598"/>
      <c r="O787" s="12"/>
      <c r="P787" s="37"/>
      <c r="Q787" s="37"/>
      <c r="R787" s="37"/>
      <c r="S787" s="37"/>
      <c r="T787" s="180"/>
      <c r="U787" s="12"/>
      <c r="V787" s="12"/>
      <c r="W787" s="12"/>
    </row>
    <row r="788" spans="1:23" ht="21" x14ac:dyDescent="0.25">
      <c r="A788" s="11"/>
      <c r="B788" s="19"/>
      <c r="C788" s="24"/>
      <c r="D788" s="11"/>
      <c r="E788" s="12"/>
      <c r="F788" s="37"/>
      <c r="G788" s="12"/>
      <c r="H788" s="12"/>
      <c r="I788" s="12"/>
      <c r="J788" s="12"/>
      <c r="K788" s="12"/>
      <c r="L788" s="12"/>
      <c r="M788" s="12"/>
      <c r="N788" s="598"/>
      <c r="O788" s="12"/>
      <c r="P788" s="37"/>
      <c r="Q788" s="37"/>
      <c r="R788" s="37"/>
      <c r="S788" s="37"/>
      <c r="T788" s="180"/>
      <c r="U788" s="12"/>
      <c r="V788" s="12"/>
      <c r="W788" s="12"/>
    </row>
    <row r="789" spans="1:23" ht="21" x14ac:dyDescent="0.25">
      <c r="A789" s="11"/>
      <c r="B789" s="19"/>
      <c r="C789" s="24"/>
      <c r="D789" s="11"/>
      <c r="E789" s="12"/>
      <c r="F789" s="37"/>
      <c r="G789" s="12"/>
      <c r="H789" s="12"/>
      <c r="I789" s="12"/>
      <c r="J789" s="12"/>
      <c r="K789" s="12"/>
      <c r="L789" s="12"/>
      <c r="M789" s="12"/>
      <c r="N789" s="598"/>
      <c r="O789" s="12"/>
      <c r="P789" s="37"/>
      <c r="Q789" s="37"/>
      <c r="R789" s="37"/>
      <c r="S789" s="37"/>
      <c r="T789" s="180"/>
      <c r="U789" s="12"/>
      <c r="V789" s="12"/>
      <c r="W789" s="12"/>
    </row>
    <row r="790" spans="1:23" ht="21" x14ac:dyDescent="0.25">
      <c r="A790" s="11"/>
      <c r="B790" s="19"/>
      <c r="C790" s="24"/>
      <c r="D790" s="11"/>
      <c r="E790" s="12"/>
      <c r="F790" s="37"/>
      <c r="G790" s="12"/>
      <c r="H790" s="12"/>
      <c r="I790" s="12"/>
      <c r="J790" s="12"/>
      <c r="K790" s="12"/>
      <c r="L790" s="12"/>
      <c r="M790" s="12"/>
      <c r="N790" s="598"/>
      <c r="O790" s="12"/>
      <c r="P790" s="37"/>
      <c r="Q790" s="37"/>
      <c r="R790" s="37"/>
      <c r="S790" s="37"/>
      <c r="T790" s="180"/>
      <c r="U790" s="12"/>
      <c r="V790" s="12"/>
      <c r="W790" s="12"/>
    </row>
    <row r="791" spans="1:23" ht="21" x14ac:dyDescent="0.25">
      <c r="A791" s="11"/>
      <c r="B791" s="19"/>
      <c r="C791" s="24"/>
      <c r="D791" s="11"/>
      <c r="E791" s="12"/>
      <c r="F791" s="37"/>
      <c r="G791" s="12"/>
      <c r="H791" s="12"/>
      <c r="I791" s="12"/>
      <c r="J791" s="12"/>
      <c r="K791" s="12"/>
      <c r="L791" s="12"/>
      <c r="M791" s="12"/>
      <c r="N791" s="598"/>
      <c r="O791" s="12"/>
      <c r="P791" s="37"/>
      <c r="Q791" s="37"/>
      <c r="R791" s="37"/>
      <c r="S791" s="37"/>
      <c r="T791" s="180"/>
      <c r="U791" s="12"/>
      <c r="V791" s="12"/>
      <c r="W791" s="12"/>
    </row>
    <row r="792" spans="1:23" ht="21" x14ac:dyDescent="0.25">
      <c r="A792" s="11"/>
      <c r="B792" s="19"/>
      <c r="C792" s="24"/>
      <c r="D792" s="11"/>
      <c r="E792" s="12"/>
      <c r="F792" s="37"/>
      <c r="G792" s="12"/>
      <c r="H792" s="12"/>
      <c r="I792" s="12"/>
      <c r="J792" s="12"/>
      <c r="K792" s="12"/>
      <c r="L792" s="12"/>
      <c r="M792" s="12"/>
      <c r="N792" s="598"/>
      <c r="O792" s="12"/>
      <c r="P792" s="37"/>
      <c r="Q792" s="37"/>
      <c r="R792" s="37"/>
      <c r="S792" s="37"/>
      <c r="T792" s="180"/>
      <c r="U792" s="12"/>
      <c r="V792" s="12"/>
      <c r="W792" s="12"/>
    </row>
    <row r="793" spans="1:23" ht="21" x14ac:dyDescent="0.25">
      <c r="A793" s="11"/>
      <c r="B793" s="19"/>
      <c r="C793" s="24"/>
      <c r="D793" s="11"/>
      <c r="E793" s="12"/>
      <c r="F793" s="37"/>
      <c r="G793" s="12"/>
      <c r="H793" s="12"/>
      <c r="I793" s="12"/>
      <c r="J793" s="12"/>
      <c r="K793" s="12"/>
      <c r="L793" s="12"/>
      <c r="M793" s="12"/>
      <c r="N793" s="598"/>
      <c r="O793" s="12"/>
      <c r="P793" s="37"/>
      <c r="Q793" s="37"/>
      <c r="R793" s="37"/>
      <c r="S793" s="37"/>
      <c r="T793" s="180"/>
      <c r="U793" s="12"/>
      <c r="V793" s="12"/>
      <c r="W793" s="12"/>
    </row>
    <row r="794" spans="1:23" ht="21" x14ac:dyDescent="0.25">
      <c r="A794" s="11"/>
      <c r="B794" s="19"/>
      <c r="C794" s="24"/>
      <c r="D794" s="11"/>
      <c r="E794" s="12"/>
      <c r="F794" s="37"/>
      <c r="G794" s="12"/>
      <c r="H794" s="12"/>
      <c r="I794" s="12"/>
      <c r="J794" s="12"/>
      <c r="K794" s="12"/>
      <c r="L794" s="12"/>
      <c r="M794" s="12"/>
      <c r="N794" s="598"/>
      <c r="O794" s="12"/>
      <c r="P794" s="37"/>
      <c r="Q794" s="37"/>
      <c r="R794" s="37"/>
      <c r="S794" s="37"/>
      <c r="T794" s="180"/>
      <c r="U794" s="12"/>
      <c r="V794" s="12"/>
      <c r="W794" s="12"/>
    </row>
    <row r="795" spans="1:23" ht="21" x14ac:dyDescent="0.25">
      <c r="A795" s="11"/>
      <c r="B795" s="19"/>
      <c r="C795" s="24"/>
      <c r="D795" s="11"/>
      <c r="E795" s="12"/>
      <c r="F795" s="37"/>
      <c r="G795" s="12"/>
      <c r="H795" s="12"/>
      <c r="I795" s="12"/>
      <c r="J795" s="12"/>
      <c r="K795" s="12"/>
      <c r="L795" s="12"/>
      <c r="M795" s="12"/>
      <c r="N795" s="598"/>
      <c r="O795" s="12"/>
      <c r="P795" s="37"/>
      <c r="Q795" s="37"/>
      <c r="R795" s="37"/>
      <c r="S795" s="37"/>
      <c r="T795" s="180"/>
      <c r="U795" s="12"/>
      <c r="V795" s="12"/>
      <c r="W795" s="12"/>
    </row>
    <row r="796" spans="1:23" ht="21" x14ac:dyDescent="0.25">
      <c r="A796" s="11"/>
      <c r="B796" s="19"/>
      <c r="C796" s="24"/>
      <c r="D796" s="11"/>
      <c r="E796" s="12"/>
      <c r="F796" s="37"/>
      <c r="G796" s="12"/>
      <c r="H796" s="12"/>
      <c r="I796" s="12"/>
      <c r="J796" s="12"/>
      <c r="K796" s="12"/>
      <c r="L796" s="12"/>
      <c r="M796" s="12"/>
      <c r="N796" s="598"/>
      <c r="O796" s="12"/>
      <c r="P796" s="37"/>
      <c r="Q796" s="37"/>
      <c r="R796" s="37"/>
      <c r="S796" s="37"/>
      <c r="T796" s="180"/>
      <c r="U796" s="12"/>
      <c r="V796" s="12"/>
      <c r="W796" s="12"/>
    </row>
    <row r="797" spans="1:23" ht="21" x14ac:dyDescent="0.25">
      <c r="A797" s="11"/>
      <c r="B797" s="19"/>
      <c r="C797" s="24"/>
      <c r="D797" s="11"/>
      <c r="E797" s="12"/>
      <c r="F797" s="37"/>
      <c r="G797" s="12"/>
      <c r="H797" s="12"/>
      <c r="I797" s="12"/>
      <c r="J797" s="12"/>
      <c r="K797" s="12"/>
      <c r="L797" s="12"/>
      <c r="M797" s="12"/>
      <c r="N797" s="598"/>
      <c r="O797" s="12"/>
      <c r="P797" s="37"/>
      <c r="Q797" s="37"/>
      <c r="R797" s="37"/>
      <c r="S797" s="37"/>
      <c r="T797" s="180"/>
      <c r="U797" s="12"/>
      <c r="V797" s="12"/>
      <c r="W797" s="12"/>
    </row>
    <row r="798" spans="1:23" ht="21" x14ac:dyDescent="0.25">
      <c r="A798" s="11"/>
      <c r="B798" s="19"/>
      <c r="C798" s="24"/>
      <c r="D798" s="11"/>
      <c r="E798" s="12"/>
      <c r="F798" s="37"/>
      <c r="G798" s="12"/>
      <c r="H798" s="12"/>
      <c r="I798" s="12"/>
      <c r="J798" s="12"/>
      <c r="K798" s="12"/>
      <c r="L798" s="12"/>
      <c r="M798" s="12"/>
      <c r="N798" s="598"/>
      <c r="O798" s="12"/>
      <c r="P798" s="37"/>
      <c r="Q798" s="37"/>
      <c r="R798" s="37"/>
      <c r="S798" s="37"/>
      <c r="T798" s="180"/>
      <c r="U798" s="12"/>
      <c r="V798" s="12"/>
      <c r="W798" s="12"/>
    </row>
    <row r="799" spans="1:23" ht="21" x14ac:dyDescent="0.25">
      <c r="A799" s="11"/>
      <c r="B799" s="133" t="s">
        <v>1535</v>
      </c>
      <c r="C799" s="24"/>
      <c r="D799" s="11"/>
      <c r="E799" s="12"/>
      <c r="F799" s="37"/>
      <c r="G799" s="12"/>
      <c r="H799" s="12"/>
      <c r="I799" s="12"/>
      <c r="J799" s="12"/>
      <c r="K799" s="12"/>
      <c r="L799" s="12"/>
      <c r="M799" s="12"/>
      <c r="N799" s="598"/>
      <c r="O799" s="12"/>
      <c r="Q799" s="37"/>
      <c r="R799" s="37"/>
      <c r="S799" s="37"/>
      <c r="T799" s="180"/>
      <c r="U799" s="12"/>
      <c r="V799" s="12"/>
      <c r="W799" s="12"/>
    </row>
    <row r="800" spans="1:23" ht="21" x14ac:dyDescent="0.25">
      <c r="A800" s="11"/>
      <c r="B800" s="133" t="s">
        <v>1536</v>
      </c>
      <c r="C800" s="24"/>
      <c r="D800" s="11"/>
      <c r="E800" s="12"/>
      <c r="F800" s="37"/>
      <c r="G800" s="12"/>
      <c r="H800" s="12"/>
      <c r="I800" s="12"/>
      <c r="J800" s="12"/>
      <c r="K800" s="12"/>
      <c r="L800" s="12"/>
      <c r="M800" s="12"/>
      <c r="N800" s="598"/>
      <c r="O800" s="12"/>
      <c r="P800" s="37"/>
      <c r="Q800" s="37"/>
      <c r="R800" s="37"/>
      <c r="S800" s="37"/>
      <c r="T800" s="180"/>
      <c r="U800" s="12"/>
      <c r="V800" s="12"/>
      <c r="W800" s="12"/>
    </row>
    <row r="801" spans="1:23" ht="21" x14ac:dyDescent="0.25">
      <c r="A801" s="11"/>
      <c r="B801" s="133" t="s">
        <v>1537</v>
      </c>
      <c r="C801" s="24"/>
      <c r="D801" s="11"/>
      <c r="E801" s="12"/>
      <c r="F801" s="37"/>
      <c r="G801" s="12"/>
      <c r="H801" s="12"/>
      <c r="I801" s="12"/>
      <c r="J801" s="12"/>
      <c r="K801" s="12"/>
      <c r="L801" s="12"/>
      <c r="M801" s="12"/>
      <c r="N801" s="598"/>
      <c r="O801" s="12"/>
      <c r="P801" s="37"/>
      <c r="Q801" s="37"/>
      <c r="R801" s="37"/>
      <c r="S801" s="37"/>
      <c r="T801" s="180"/>
      <c r="U801" s="12"/>
      <c r="V801" s="12"/>
      <c r="W801" s="12"/>
    </row>
    <row r="802" spans="1:23" ht="21" x14ac:dyDescent="0.25">
      <c r="A802" s="11"/>
      <c r="B802" s="133" t="s">
        <v>1538</v>
      </c>
      <c r="C802" s="24"/>
      <c r="D802" s="11"/>
      <c r="E802" s="12"/>
      <c r="F802" s="37"/>
      <c r="G802" s="12"/>
      <c r="H802" s="12"/>
      <c r="I802" s="12"/>
      <c r="J802" s="12"/>
      <c r="K802" s="12"/>
      <c r="L802" s="12"/>
      <c r="M802" s="12"/>
      <c r="N802" s="598"/>
      <c r="O802" s="12"/>
      <c r="P802" s="37"/>
      <c r="Q802" s="37"/>
      <c r="R802" s="37"/>
      <c r="S802" s="37"/>
      <c r="T802" s="180"/>
      <c r="U802" s="12"/>
      <c r="V802" s="12"/>
      <c r="W802" s="12"/>
    </row>
    <row r="803" spans="1:23" ht="21" x14ac:dyDescent="0.25">
      <c r="A803" s="11"/>
      <c r="B803" s="133" t="s">
        <v>1539</v>
      </c>
      <c r="C803" s="24"/>
      <c r="D803" s="11"/>
      <c r="E803" s="12"/>
      <c r="F803" s="37"/>
      <c r="G803" s="12"/>
      <c r="H803" s="12"/>
      <c r="I803" s="12"/>
      <c r="J803" s="12"/>
      <c r="K803" s="12"/>
      <c r="L803" s="12"/>
      <c r="M803" s="12"/>
      <c r="N803" s="598"/>
      <c r="O803" s="12"/>
      <c r="P803" s="37"/>
      <c r="Q803" s="37"/>
      <c r="R803" s="37"/>
      <c r="S803" s="37"/>
      <c r="T803" s="180"/>
      <c r="U803" s="12"/>
      <c r="V803" s="12"/>
      <c r="W803" s="12"/>
    </row>
    <row r="804" spans="1:23" ht="21" x14ac:dyDescent="0.25">
      <c r="A804" s="11"/>
      <c r="B804" s="133" t="s">
        <v>1540</v>
      </c>
      <c r="C804" s="24"/>
      <c r="D804" s="11"/>
      <c r="E804" s="12"/>
      <c r="F804" s="37"/>
      <c r="G804" s="12"/>
      <c r="H804" s="12"/>
      <c r="I804" s="12"/>
      <c r="J804" s="12"/>
      <c r="K804" s="12"/>
      <c r="L804" s="12"/>
      <c r="M804" s="12"/>
      <c r="N804" s="598"/>
      <c r="O804" s="12"/>
      <c r="P804" s="37"/>
      <c r="Q804" s="37"/>
      <c r="R804" s="37"/>
      <c r="S804" s="37"/>
      <c r="T804" s="180"/>
      <c r="U804" s="12"/>
      <c r="V804" s="12"/>
      <c r="W804" s="12"/>
    </row>
    <row r="805" spans="1:23" ht="42" x14ac:dyDescent="0.25">
      <c r="A805" s="11"/>
      <c r="B805" s="133" t="s">
        <v>1541</v>
      </c>
      <c r="C805" s="24"/>
      <c r="D805" s="11"/>
      <c r="E805" s="12"/>
      <c r="F805" s="37"/>
      <c r="G805" s="12"/>
      <c r="H805" s="12"/>
      <c r="I805" s="12"/>
      <c r="J805" s="12"/>
      <c r="K805" s="12"/>
      <c r="L805" s="12"/>
      <c r="M805" s="12"/>
      <c r="N805" s="598"/>
      <c r="O805" s="12"/>
      <c r="P805" s="37"/>
      <c r="Q805" s="37"/>
      <c r="R805" s="37"/>
      <c r="S805" s="37"/>
      <c r="T805" s="180"/>
      <c r="U805" s="12"/>
      <c r="V805" s="12"/>
      <c r="W805" s="12"/>
    </row>
    <row r="806" spans="1:23" ht="21" x14ac:dyDescent="0.25">
      <c r="A806" s="11"/>
      <c r="B806" s="133" t="s">
        <v>1542</v>
      </c>
      <c r="C806" s="24"/>
      <c r="D806" s="11"/>
      <c r="E806" s="12"/>
      <c r="F806" s="37"/>
      <c r="G806" s="12"/>
      <c r="H806" s="12"/>
      <c r="I806" s="12"/>
      <c r="J806" s="12"/>
      <c r="K806" s="12"/>
      <c r="L806" s="12"/>
      <c r="M806" s="12"/>
      <c r="N806" s="598"/>
      <c r="O806" s="12"/>
      <c r="P806" s="37"/>
      <c r="Q806" s="37"/>
      <c r="R806" s="37"/>
      <c r="S806" s="37"/>
      <c r="T806" s="180"/>
      <c r="U806" s="12"/>
      <c r="V806" s="12"/>
      <c r="W806" s="12"/>
    </row>
    <row r="807" spans="1:23" ht="42" x14ac:dyDescent="0.25">
      <c r="A807" s="11"/>
      <c r="B807" s="133" t="s">
        <v>1543</v>
      </c>
      <c r="C807" s="24"/>
      <c r="D807" s="11"/>
      <c r="E807" s="12"/>
      <c r="F807" s="37"/>
      <c r="G807" s="12"/>
      <c r="H807" s="12"/>
      <c r="I807" s="12"/>
      <c r="J807" s="12"/>
      <c r="K807" s="12"/>
      <c r="L807" s="12"/>
      <c r="M807" s="12"/>
      <c r="N807" s="598"/>
      <c r="O807" s="12"/>
      <c r="P807" s="37"/>
      <c r="Q807" s="37"/>
      <c r="R807" s="37"/>
      <c r="S807" s="37"/>
      <c r="T807" s="180"/>
      <c r="U807" s="12"/>
      <c r="V807" s="12"/>
      <c r="W807" s="12"/>
    </row>
    <row r="808" spans="1:23" ht="21" x14ac:dyDescent="0.25">
      <c r="A808" s="11"/>
      <c r="B808" s="133" t="s">
        <v>1544</v>
      </c>
      <c r="C808" s="24"/>
      <c r="D808" s="11"/>
      <c r="E808" s="12"/>
      <c r="F808" s="37"/>
      <c r="G808" s="12"/>
      <c r="H808" s="12"/>
      <c r="I808" s="12"/>
      <c r="J808" s="12"/>
      <c r="K808" s="12"/>
      <c r="L808" s="12"/>
      <c r="M808" s="12"/>
      <c r="N808" s="598"/>
      <c r="O808" s="12"/>
      <c r="P808" s="37"/>
      <c r="Q808" s="37"/>
      <c r="R808" s="37"/>
      <c r="S808" s="37"/>
      <c r="T808" s="180"/>
      <c r="U808" s="12"/>
      <c r="V808" s="12"/>
      <c r="W808" s="12"/>
    </row>
    <row r="809" spans="1:23" ht="42" x14ac:dyDescent="0.25">
      <c r="A809" s="11"/>
      <c r="B809" s="133" t="s">
        <v>1545</v>
      </c>
      <c r="C809" s="24"/>
      <c r="D809" s="11"/>
      <c r="E809" s="12"/>
      <c r="F809" s="37"/>
      <c r="G809" s="12"/>
      <c r="H809" s="12"/>
      <c r="I809" s="12"/>
      <c r="J809" s="12"/>
      <c r="K809" s="12"/>
      <c r="L809" s="12"/>
      <c r="M809" s="12"/>
      <c r="N809" s="598"/>
      <c r="O809" s="12"/>
      <c r="P809" s="37"/>
      <c r="Q809" s="37"/>
      <c r="R809" s="37"/>
      <c r="S809" s="37"/>
      <c r="T809" s="180"/>
      <c r="U809" s="12"/>
      <c r="V809" s="12"/>
      <c r="W809" s="12"/>
    </row>
    <row r="810" spans="1:23" ht="21" x14ac:dyDescent="0.25">
      <c r="A810" s="11"/>
      <c r="B810" s="133" t="s">
        <v>1546</v>
      </c>
      <c r="C810" s="24"/>
      <c r="D810" s="11"/>
      <c r="E810" s="12"/>
      <c r="F810" s="37"/>
      <c r="G810" s="12"/>
      <c r="H810" s="12"/>
      <c r="I810" s="12"/>
      <c r="J810" s="12"/>
      <c r="K810" s="12"/>
      <c r="L810" s="12"/>
      <c r="M810" s="12"/>
      <c r="N810" s="598"/>
      <c r="O810" s="12"/>
      <c r="P810" s="37"/>
      <c r="Q810" s="37"/>
      <c r="R810" s="37"/>
      <c r="S810" s="37"/>
      <c r="T810" s="180"/>
      <c r="U810" s="12"/>
      <c r="V810" s="12"/>
      <c r="W810" s="12"/>
    </row>
    <row r="811" spans="1:23" ht="42" x14ac:dyDescent="0.25">
      <c r="A811" s="11"/>
      <c r="B811" s="133" t="s">
        <v>1547</v>
      </c>
      <c r="C811" s="24"/>
      <c r="D811" s="11"/>
      <c r="E811" s="12"/>
      <c r="F811" s="37"/>
      <c r="G811" s="12"/>
      <c r="H811" s="12"/>
      <c r="I811" s="12"/>
      <c r="J811" s="12"/>
      <c r="K811" s="12"/>
      <c r="L811" s="12"/>
      <c r="M811" s="12"/>
      <c r="N811" s="598"/>
      <c r="O811" s="12"/>
      <c r="P811" s="37"/>
      <c r="Q811" s="37"/>
      <c r="R811" s="37"/>
      <c r="S811" s="37"/>
      <c r="T811" s="180"/>
      <c r="U811" s="12"/>
      <c r="V811" s="12"/>
      <c r="W811" s="12"/>
    </row>
    <row r="812" spans="1:23" ht="21" x14ac:dyDescent="0.25">
      <c r="A812" s="11"/>
      <c r="B812" s="133" t="s">
        <v>1548</v>
      </c>
      <c r="C812" s="24"/>
      <c r="D812" s="11"/>
      <c r="E812" s="12"/>
      <c r="F812" s="37"/>
      <c r="G812" s="12"/>
      <c r="H812" s="12"/>
      <c r="I812" s="12"/>
      <c r="J812" s="12"/>
      <c r="K812" s="12"/>
      <c r="L812" s="12"/>
      <c r="M812" s="12"/>
      <c r="N812" s="598"/>
      <c r="O812" s="12"/>
      <c r="P812" s="37"/>
      <c r="Q812" s="37"/>
      <c r="R812" s="37"/>
      <c r="S812" s="37"/>
      <c r="T812" s="180"/>
      <c r="U812" s="12"/>
      <c r="V812" s="12"/>
      <c r="W812" s="12"/>
    </row>
    <row r="813" spans="1:23" ht="21" x14ac:dyDescent="0.25">
      <c r="A813" s="11"/>
      <c r="B813" s="133" t="s">
        <v>1549</v>
      </c>
      <c r="C813" s="24"/>
      <c r="D813" s="11"/>
      <c r="E813" s="12"/>
      <c r="F813" s="37"/>
      <c r="G813" s="12"/>
      <c r="H813" s="12"/>
      <c r="I813" s="12"/>
      <c r="J813" s="12"/>
      <c r="K813" s="12"/>
      <c r="L813" s="12"/>
      <c r="M813" s="12"/>
      <c r="N813" s="598"/>
      <c r="O813" s="12"/>
      <c r="P813" s="37"/>
      <c r="Q813" s="37"/>
      <c r="R813" s="37"/>
      <c r="S813" s="37"/>
      <c r="T813" s="180"/>
      <c r="U813" s="12"/>
      <c r="V813" s="12"/>
      <c r="W813" s="12"/>
    </row>
    <row r="814" spans="1:23" ht="21" x14ac:dyDescent="0.25">
      <c r="A814" s="11"/>
      <c r="B814" s="133" t="s">
        <v>1550</v>
      </c>
      <c r="C814" s="24"/>
      <c r="D814" s="11"/>
      <c r="E814" s="12"/>
      <c r="F814" s="37"/>
      <c r="G814" s="12"/>
      <c r="H814" s="12"/>
      <c r="I814" s="12"/>
      <c r="J814" s="12"/>
      <c r="K814" s="12"/>
      <c r="L814" s="12"/>
      <c r="M814" s="12"/>
      <c r="N814" s="598"/>
      <c r="O814" s="12"/>
      <c r="P814" s="37"/>
      <c r="Q814" s="37"/>
      <c r="R814" s="37"/>
      <c r="S814" s="37"/>
      <c r="T814" s="180"/>
      <c r="U814" s="12"/>
      <c r="V814" s="12"/>
      <c r="W814" s="12"/>
    </row>
    <row r="815" spans="1:23" ht="42" x14ac:dyDescent="0.25">
      <c r="A815" s="11"/>
      <c r="B815" s="133" t="s">
        <v>1551</v>
      </c>
      <c r="C815" s="24"/>
      <c r="D815" s="11"/>
      <c r="E815" s="12"/>
      <c r="F815" s="37"/>
      <c r="G815" s="12"/>
      <c r="H815" s="12"/>
      <c r="I815" s="12"/>
      <c r="J815" s="12"/>
      <c r="K815" s="12"/>
      <c r="L815" s="12"/>
      <c r="M815" s="12"/>
      <c r="N815" s="598"/>
      <c r="O815" s="12"/>
      <c r="P815" s="37"/>
      <c r="Q815" s="37"/>
      <c r="R815" s="37"/>
      <c r="S815" s="37"/>
      <c r="T815" s="180"/>
      <c r="U815" s="12"/>
      <c r="V815" s="12"/>
      <c r="W815" s="12"/>
    </row>
    <row r="816" spans="1:23" ht="21" x14ac:dyDescent="0.25">
      <c r="A816" s="11"/>
      <c r="B816" s="133" t="s">
        <v>1552</v>
      </c>
      <c r="C816" s="24"/>
      <c r="D816" s="11"/>
      <c r="E816" s="12"/>
      <c r="F816" s="37"/>
      <c r="G816" s="12"/>
      <c r="H816" s="12"/>
      <c r="I816" s="12"/>
      <c r="J816" s="12"/>
      <c r="K816" s="12"/>
      <c r="L816" s="12"/>
      <c r="M816" s="12"/>
      <c r="N816" s="598"/>
      <c r="O816" s="12"/>
      <c r="P816" s="37"/>
      <c r="Q816" s="37"/>
      <c r="R816" s="37"/>
      <c r="S816" s="37"/>
      <c r="T816" s="180"/>
      <c r="U816" s="12"/>
      <c r="V816" s="12"/>
      <c r="W816" s="12"/>
    </row>
    <row r="817" spans="1:23" ht="42" x14ac:dyDescent="0.25">
      <c r="A817" s="11"/>
      <c r="B817" s="133" t="s">
        <v>1553</v>
      </c>
      <c r="C817" s="24"/>
      <c r="D817" s="11"/>
      <c r="E817" s="12"/>
      <c r="F817" s="37"/>
      <c r="G817" s="12"/>
      <c r="H817" s="12"/>
      <c r="I817" s="12"/>
      <c r="J817" s="12"/>
      <c r="K817" s="12"/>
      <c r="L817" s="12"/>
      <c r="M817" s="12"/>
      <c r="N817" s="598"/>
      <c r="O817" s="12"/>
      <c r="P817" s="37"/>
      <c r="Q817" s="37"/>
      <c r="R817" s="37"/>
      <c r="S817" s="37"/>
      <c r="T817" s="180"/>
      <c r="U817" s="12"/>
      <c r="V817" s="12"/>
      <c r="W817" s="12"/>
    </row>
    <row r="818" spans="1:23" ht="21" x14ac:dyDescent="0.25">
      <c r="A818" s="11"/>
      <c r="B818" s="133" t="s">
        <v>1554</v>
      </c>
      <c r="C818" s="24"/>
      <c r="D818" s="11"/>
      <c r="E818" s="12"/>
      <c r="F818" s="37"/>
      <c r="G818" s="12"/>
      <c r="H818" s="12"/>
      <c r="I818" s="12"/>
      <c r="J818" s="12"/>
      <c r="K818" s="12"/>
      <c r="L818" s="12"/>
      <c r="M818" s="12"/>
      <c r="N818" s="598"/>
      <c r="O818" s="12"/>
      <c r="P818" s="37"/>
      <c r="Q818" s="37"/>
      <c r="R818" s="37"/>
      <c r="S818" s="37"/>
      <c r="T818" s="180"/>
      <c r="U818" s="12"/>
      <c r="V818" s="12"/>
      <c r="W818" s="12"/>
    </row>
    <row r="819" spans="1:23" ht="21" x14ac:dyDescent="0.25">
      <c r="A819" s="11"/>
      <c r="B819" s="133" t="s">
        <v>1555</v>
      </c>
      <c r="C819" s="24"/>
      <c r="D819" s="11"/>
      <c r="E819" s="12"/>
      <c r="F819" s="37"/>
      <c r="G819" s="12"/>
      <c r="H819" s="12"/>
      <c r="I819" s="12"/>
      <c r="J819" s="12"/>
      <c r="K819" s="12"/>
      <c r="L819" s="12"/>
      <c r="M819" s="12"/>
      <c r="N819" s="598"/>
      <c r="O819" s="12"/>
      <c r="P819" s="37"/>
      <c r="Q819" s="37"/>
      <c r="R819" s="37"/>
      <c r="S819" s="37"/>
      <c r="T819" s="180"/>
      <c r="U819" s="12"/>
      <c r="V819" s="12"/>
      <c r="W819" s="12"/>
    </row>
    <row r="820" spans="1:23" ht="21" x14ac:dyDescent="0.25">
      <c r="A820" s="11"/>
      <c r="B820" s="133" t="s">
        <v>1556</v>
      </c>
      <c r="C820" s="24"/>
      <c r="D820" s="11"/>
      <c r="E820" s="12"/>
      <c r="F820" s="37"/>
      <c r="G820" s="12"/>
      <c r="H820" s="12"/>
      <c r="I820" s="12"/>
      <c r="J820" s="12"/>
      <c r="K820" s="12"/>
      <c r="L820" s="12"/>
      <c r="M820" s="12"/>
      <c r="N820" s="598"/>
      <c r="O820" s="12"/>
      <c r="P820" s="37"/>
      <c r="Q820" s="37"/>
      <c r="R820" s="37"/>
      <c r="S820" s="37"/>
      <c r="T820" s="180"/>
      <c r="U820" s="12"/>
      <c r="V820" s="12"/>
      <c r="W820" s="12"/>
    </row>
    <row r="821" spans="1:23" ht="21" x14ac:dyDescent="0.25">
      <c r="A821" s="11"/>
      <c r="B821" s="133" t="s">
        <v>1557</v>
      </c>
      <c r="C821" s="24"/>
      <c r="D821" s="11"/>
      <c r="E821" s="12"/>
      <c r="F821" s="37"/>
      <c r="G821" s="12"/>
      <c r="H821" s="12"/>
      <c r="I821" s="12"/>
      <c r="J821" s="12"/>
      <c r="K821" s="12"/>
      <c r="L821" s="12"/>
      <c r="M821" s="12"/>
      <c r="N821" s="598"/>
      <c r="O821" s="12"/>
      <c r="P821" s="37"/>
      <c r="Q821" s="37"/>
      <c r="R821" s="37"/>
      <c r="S821" s="37"/>
      <c r="T821" s="180"/>
      <c r="U821" s="12"/>
      <c r="V821" s="12"/>
      <c r="W821" s="12"/>
    </row>
    <row r="822" spans="1:23" ht="21" x14ac:dyDescent="0.25">
      <c r="A822" s="11"/>
      <c r="B822" s="133" t="s">
        <v>1558</v>
      </c>
      <c r="C822" s="24"/>
      <c r="D822" s="11"/>
      <c r="E822" s="12"/>
      <c r="F822" s="37"/>
      <c r="G822" s="12"/>
      <c r="H822" s="12"/>
      <c r="I822" s="12"/>
      <c r="J822" s="12"/>
      <c r="K822" s="12"/>
      <c r="L822" s="12"/>
      <c r="M822" s="12"/>
      <c r="N822" s="598"/>
      <c r="O822" s="12"/>
      <c r="P822" s="37"/>
      <c r="Q822" s="37"/>
      <c r="R822" s="37"/>
      <c r="S822" s="37"/>
      <c r="T822" s="180"/>
      <c r="U822" s="12"/>
      <c r="V822" s="12"/>
      <c r="W822" s="12"/>
    </row>
    <row r="823" spans="1:23" ht="21" x14ac:dyDescent="0.25">
      <c r="A823" s="11"/>
      <c r="B823" s="133" t="s">
        <v>1559</v>
      </c>
      <c r="C823" s="24"/>
      <c r="D823" s="11"/>
      <c r="E823" s="12"/>
      <c r="F823" s="37"/>
      <c r="G823" s="12"/>
      <c r="H823" s="12"/>
      <c r="I823" s="12"/>
      <c r="J823" s="12"/>
      <c r="K823" s="12"/>
      <c r="L823" s="12"/>
      <c r="M823" s="12"/>
      <c r="N823" s="598"/>
      <c r="O823" s="12"/>
      <c r="P823" s="37"/>
      <c r="Q823" s="37"/>
      <c r="R823" s="37"/>
      <c r="S823" s="37"/>
      <c r="T823" s="180"/>
      <c r="U823" s="12"/>
      <c r="V823" s="12"/>
      <c r="W823" s="12"/>
    </row>
    <row r="824" spans="1:23" ht="42" x14ac:dyDescent="0.25">
      <c r="A824" s="11"/>
      <c r="B824" s="133" t="s">
        <v>1560</v>
      </c>
      <c r="C824" s="24"/>
      <c r="D824" s="11"/>
      <c r="E824" s="12"/>
      <c r="F824" s="37"/>
      <c r="G824" s="12"/>
      <c r="H824" s="12"/>
      <c r="I824" s="12"/>
      <c r="J824" s="12"/>
      <c r="K824" s="12"/>
      <c r="L824" s="12"/>
      <c r="M824" s="12"/>
      <c r="N824" s="598"/>
      <c r="O824" s="12"/>
      <c r="P824" s="37"/>
      <c r="Q824" s="37"/>
      <c r="R824" s="37"/>
      <c r="S824" s="37"/>
      <c r="T824" s="180"/>
      <c r="U824" s="12"/>
      <c r="V824" s="12"/>
      <c r="W824" s="12"/>
    </row>
    <row r="825" spans="1:23" ht="42" x14ac:dyDescent="0.25">
      <c r="A825" s="11"/>
      <c r="B825" s="133" t="s">
        <v>1561</v>
      </c>
      <c r="C825" s="24"/>
      <c r="D825" s="11"/>
      <c r="E825" s="12"/>
      <c r="F825" s="37"/>
      <c r="G825" s="12"/>
      <c r="H825" s="12"/>
      <c r="I825" s="12"/>
      <c r="J825" s="12"/>
      <c r="K825" s="12"/>
      <c r="L825" s="12"/>
      <c r="M825" s="12"/>
      <c r="N825" s="598"/>
      <c r="O825" s="12"/>
      <c r="P825" s="37"/>
      <c r="Q825" s="37"/>
      <c r="R825" s="37"/>
      <c r="S825" s="37"/>
      <c r="T825" s="180"/>
      <c r="U825" s="12"/>
      <c r="V825" s="12"/>
      <c r="W825" s="12"/>
    </row>
    <row r="826" spans="1:23" ht="21" x14ac:dyDescent="0.25">
      <c r="A826" s="11"/>
      <c r="B826" s="133" t="s">
        <v>1562</v>
      </c>
      <c r="C826" s="24"/>
      <c r="D826" s="11"/>
      <c r="E826" s="12"/>
      <c r="F826" s="37"/>
      <c r="G826" s="12"/>
      <c r="H826" s="12"/>
      <c r="I826" s="12"/>
      <c r="J826" s="12"/>
      <c r="K826" s="12"/>
      <c r="L826" s="12"/>
      <c r="M826" s="12"/>
      <c r="N826" s="598"/>
      <c r="O826" s="12"/>
      <c r="P826" s="37"/>
      <c r="Q826" s="37"/>
      <c r="R826" s="37"/>
      <c r="S826" s="37"/>
      <c r="T826" s="180"/>
      <c r="U826" s="12"/>
      <c r="V826" s="12"/>
      <c r="W826" s="12"/>
    </row>
    <row r="827" spans="1:23" ht="21" x14ac:dyDescent="0.25">
      <c r="A827" s="11"/>
      <c r="B827" s="133" t="s">
        <v>1563</v>
      </c>
      <c r="C827" s="24"/>
      <c r="D827" s="11"/>
      <c r="E827" s="12"/>
      <c r="F827" s="37"/>
      <c r="G827" s="12"/>
      <c r="H827" s="12"/>
      <c r="I827" s="12"/>
      <c r="J827" s="12"/>
      <c r="K827" s="12"/>
      <c r="L827" s="12"/>
      <c r="M827" s="12"/>
      <c r="N827" s="598"/>
      <c r="O827" s="12"/>
      <c r="P827" s="37"/>
      <c r="Q827" s="37"/>
      <c r="R827" s="37"/>
      <c r="S827" s="37"/>
      <c r="T827" s="180"/>
      <c r="U827" s="12"/>
      <c r="V827" s="12"/>
      <c r="W827" s="12"/>
    </row>
    <row r="828" spans="1:23" ht="42" x14ac:dyDescent="0.25">
      <c r="A828" s="11"/>
      <c r="B828" s="133" t="s">
        <v>1564</v>
      </c>
      <c r="C828" s="24"/>
      <c r="D828" s="11"/>
      <c r="E828" s="12"/>
      <c r="F828" s="37"/>
      <c r="G828" s="12"/>
      <c r="H828" s="12"/>
      <c r="I828" s="12"/>
      <c r="J828" s="12"/>
      <c r="K828" s="12"/>
      <c r="L828" s="12"/>
      <c r="M828" s="12"/>
      <c r="N828" s="598"/>
      <c r="O828" s="12"/>
      <c r="P828" s="37"/>
      <c r="Q828" s="37"/>
      <c r="R828" s="37"/>
      <c r="S828" s="37"/>
      <c r="T828" s="180"/>
      <c r="U828" s="12"/>
      <c r="V828" s="12"/>
      <c r="W828" s="12"/>
    </row>
    <row r="829" spans="1:23" ht="21" x14ac:dyDescent="0.25">
      <c r="A829" s="11"/>
      <c r="B829" s="133" t="s">
        <v>1565</v>
      </c>
      <c r="C829" s="24"/>
      <c r="D829" s="11"/>
      <c r="E829" s="12"/>
      <c r="F829" s="37"/>
      <c r="G829" s="12"/>
      <c r="H829" s="12"/>
      <c r="I829" s="12"/>
      <c r="J829" s="12"/>
      <c r="K829" s="12"/>
      <c r="L829" s="12"/>
      <c r="M829" s="12"/>
      <c r="N829" s="598"/>
      <c r="O829" s="12"/>
      <c r="P829" s="37"/>
      <c r="Q829" s="37"/>
      <c r="R829" s="37"/>
      <c r="S829" s="37"/>
      <c r="T829" s="180"/>
      <c r="U829" s="12"/>
      <c r="V829" s="12"/>
      <c r="W829" s="12"/>
    </row>
    <row r="830" spans="1:23" ht="21" x14ac:dyDescent="0.25">
      <c r="A830" s="11"/>
      <c r="B830" s="133" t="s">
        <v>1566</v>
      </c>
      <c r="C830" s="24"/>
      <c r="D830" s="11"/>
      <c r="E830" s="12"/>
      <c r="F830" s="37"/>
      <c r="G830" s="12"/>
      <c r="H830" s="12"/>
      <c r="I830" s="12"/>
      <c r="J830" s="12"/>
      <c r="K830" s="12"/>
      <c r="L830" s="12"/>
      <c r="M830" s="12"/>
      <c r="N830" s="598"/>
      <c r="O830" s="12"/>
      <c r="P830" s="37"/>
      <c r="Q830" s="37"/>
      <c r="R830" s="37"/>
      <c r="S830" s="37"/>
      <c r="T830" s="180"/>
      <c r="U830" s="12"/>
      <c r="V830" s="12"/>
      <c r="W830" s="12"/>
    </row>
    <row r="831" spans="1:23" ht="21" x14ac:dyDescent="0.25">
      <c r="A831" s="11"/>
      <c r="B831" s="133" t="s">
        <v>1567</v>
      </c>
      <c r="C831" s="24"/>
      <c r="D831" s="11"/>
      <c r="E831" s="12"/>
      <c r="F831" s="37"/>
      <c r="G831" s="12"/>
      <c r="H831" s="12"/>
      <c r="I831" s="12"/>
      <c r="J831" s="12"/>
      <c r="K831" s="12"/>
      <c r="L831" s="12"/>
      <c r="M831" s="12"/>
      <c r="N831" s="598"/>
      <c r="O831" s="12"/>
      <c r="P831" s="37"/>
      <c r="Q831" s="37"/>
      <c r="R831" s="37"/>
      <c r="S831" s="37"/>
      <c r="T831" s="180"/>
      <c r="U831" s="12"/>
      <c r="V831" s="12"/>
      <c r="W831" s="12"/>
    </row>
    <row r="832" spans="1:23" ht="42" x14ac:dyDescent="0.25">
      <c r="A832" s="11"/>
      <c r="B832" s="133" t="s">
        <v>1568</v>
      </c>
      <c r="C832" s="24"/>
      <c r="D832" s="11"/>
      <c r="E832" s="12"/>
      <c r="F832" s="37"/>
      <c r="G832" s="12"/>
      <c r="H832" s="12"/>
      <c r="I832" s="12"/>
      <c r="J832" s="12"/>
      <c r="K832" s="12"/>
      <c r="L832" s="12"/>
      <c r="M832" s="12"/>
      <c r="N832" s="598"/>
      <c r="O832" s="12"/>
      <c r="P832" s="37"/>
      <c r="Q832" s="37"/>
      <c r="R832" s="37"/>
      <c r="S832" s="37"/>
      <c r="T832" s="180"/>
      <c r="U832" s="12"/>
      <c r="V832" s="12"/>
      <c r="W832" s="12"/>
    </row>
    <row r="833" spans="1:23" ht="21" x14ac:dyDescent="0.25">
      <c r="A833" s="11"/>
      <c r="B833" s="133" t="s">
        <v>1569</v>
      </c>
      <c r="C833" s="24"/>
      <c r="D833" s="11"/>
      <c r="E833" s="12"/>
      <c r="F833" s="37"/>
      <c r="G833" s="12"/>
      <c r="H833" s="12"/>
      <c r="I833" s="12"/>
      <c r="J833" s="12"/>
      <c r="K833" s="12"/>
      <c r="L833" s="12"/>
      <c r="M833" s="12"/>
      <c r="N833" s="598"/>
      <c r="O833" s="12"/>
      <c r="P833" s="37"/>
      <c r="Q833" s="37"/>
      <c r="R833" s="37"/>
      <c r="S833" s="37"/>
      <c r="T833" s="180"/>
      <c r="U833" s="12"/>
      <c r="V833" s="12"/>
      <c r="W833" s="12"/>
    </row>
    <row r="834" spans="1:23" ht="21" x14ac:dyDescent="0.25">
      <c r="A834" s="11"/>
      <c r="B834" s="19"/>
      <c r="C834" s="24"/>
      <c r="D834" s="11"/>
      <c r="E834" s="12"/>
      <c r="F834" s="37"/>
      <c r="G834" s="12"/>
      <c r="H834" s="12"/>
      <c r="I834" s="12"/>
      <c r="J834" s="12"/>
      <c r="K834" s="12"/>
      <c r="L834" s="12"/>
      <c r="M834" s="12"/>
      <c r="N834" s="598"/>
      <c r="O834" s="12"/>
      <c r="P834" s="37"/>
      <c r="Q834" s="37"/>
      <c r="R834" s="37"/>
      <c r="S834" s="37"/>
      <c r="T834" s="180"/>
      <c r="U834" s="12"/>
      <c r="V834" s="12"/>
      <c r="W834" s="12"/>
    </row>
    <row r="835" spans="1:23" ht="21" x14ac:dyDescent="0.25">
      <c r="A835" s="11"/>
      <c r="B835" s="19"/>
      <c r="C835" s="24"/>
      <c r="D835" s="11"/>
      <c r="E835" s="12"/>
      <c r="F835" s="37"/>
      <c r="G835" s="12"/>
      <c r="H835" s="12"/>
      <c r="I835" s="12"/>
      <c r="J835" s="12"/>
      <c r="K835" s="12"/>
      <c r="L835" s="12"/>
      <c r="M835" s="12"/>
      <c r="N835" s="598"/>
      <c r="O835" s="12"/>
      <c r="P835" s="37"/>
      <c r="Q835" s="37"/>
      <c r="R835" s="37"/>
      <c r="S835" s="37"/>
      <c r="T835" s="180"/>
      <c r="U835" s="12"/>
      <c r="V835" s="12"/>
      <c r="W835" s="12"/>
    </row>
    <row r="836" spans="1:23" ht="21" x14ac:dyDescent="0.25">
      <c r="A836" s="11"/>
      <c r="B836" s="19"/>
      <c r="C836" s="24"/>
      <c r="D836" s="11"/>
      <c r="E836" s="12"/>
      <c r="F836" s="37"/>
      <c r="G836" s="12"/>
      <c r="H836" s="12"/>
      <c r="I836" s="12"/>
      <c r="J836" s="12"/>
      <c r="K836" s="12"/>
      <c r="L836" s="12"/>
      <c r="M836" s="12"/>
      <c r="N836" s="598"/>
      <c r="O836" s="12"/>
      <c r="P836" s="37"/>
      <c r="Q836" s="37"/>
      <c r="R836" s="37"/>
      <c r="S836" s="37"/>
      <c r="T836" s="180"/>
      <c r="U836" s="12"/>
      <c r="V836" s="12"/>
      <c r="W836" s="12"/>
    </row>
    <row r="837" spans="1:23" ht="21" x14ac:dyDescent="0.25">
      <c r="A837" s="11"/>
      <c r="B837" s="19"/>
      <c r="C837" s="24"/>
      <c r="D837" s="11"/>
      <c r="E837" s="12"/>
      <c r="F837" s="37"/>
      <c r="G837" s="12"/>
      <c r="H837" s="12"/>
      <c r="I837" s="12"/>
      <c r="J837" s="12"/>
      <c r="K837" s="12"/>
      <c r="L837" s="12"/>
      <c r="M837" s="12"/>
      <c r="N837" s="598"/>
      <c r="O837" s="12"/>
      <c r="P837" s="37"/>
      <c r="Q837" s="37"/>
      <c r="R837" s="37"/>
      <c r="S837" s="37"/>
      <c r="T837" s="180"/>
      <c r="U837" s="12"/>
      <c r="V837" s="12"/>
      <c r="W837" s="12"/>
    </row>
    <row r="838" spans="1:23" ht="21" x14ac:dyDescent="0.25">
      <c r="A838" s="11"/>
      <c r="B838" s="19"/>
      <c r="C838" s="24"/>
      <c r="D838" s="11"/>
      <c r="E838" s="12"/>
      <c r="F838" s="37"/>
      <c r="G838" s="12"/>
      <c r="H838" s="12"/>
      <c r="I838" s="12"/>
      <c r="J838" s="12"/>
      <c r="K838" s="12"/>
      <c r="L838" s="12"/>
      <c r="M838" s="12"/>
      <c r="N838" s="598"/>
      <c r="O838" s="12"/>
      <c r="P838" s="37"/>
      <c r="Q838" s="37"/>
      <c r="R838" s="37"/>
      <c r="S838" s="37"/>
      <c r="T838" s="180"/>
      <c r="U838" s="12"/>
      <c r="V838" s="12"/>
      <c r="W838" s="12"/>
    </row>
    <row r="839" spans="1:23" ht="21" x14ac:dyDescent="0.25">
      <c r="A839" s="11"/>
      <c r="B839" s="19"/>
      <c r="C839" s="24"/>
      <c r="D839" s="11"/>
      <c r="E839" s="12"/>
      <c r="F839" s="37"/>
      <c r="G839" s="12"/>
      <c r="H839" s="12"/>
      <c r="I839" s="12"/>
      <c r="J839" s="12"/>
      <c r="K839" s="12"/>
      <c r="L839" s="12"/>
      <c r="M839" s="12"/>
      <c r="N839" s="598"/>
      <c r="O839" s="12"/>
      <c r="P839" s="37"/>
      <c r="Q839" s="37"/>
      <c r="R839" s="37"/>
      <c r="S839" s="37"/>
      <c r="T839" s="180"/>
      <c r="U839" s="12"/>
      <c r="V839" s="12"/>
      <c r="W839" s="12"/>
    </row>
    <row r="840" spans="1:23" ht="21" x14ac:dyDescent="0.25">
      <c r="A840" s="11"/>
      <c r="B840" s="19"/>
      <c r="C840" s="24"/>
      <c r="D840" s="11"/>
      <c r="E840" s="12"/>
      <c r="F840" s="37"/>
      <c r="G840" s="12"/>
      <c r="H840" s="12"/>
      <c r="I840" s="12"/>
      <c r="J840" s="12"/>
      <c r="K840" s="12"/>
      <c r="L840" s="12"/>
      <c r="M840" s="12"/>
      <c r="N840" s="598"/>
      <c r="O840" s="12"/>
      <c r="P840" s="37"/>
      <c r="Q840" s="37"/>
      <c r="R840" s="37"/>
      <c r="S840" s="37"/>
      <c r="T840" s="180"/>
      <c r="U840" s="12"/>
      <c r="V840" s="12"/>
      <c r="W840" s="12"/>
    </row>
    <row r="841" spans="1:23" ht="21" x14ac:dyDescent="0.25">
      <c r="A841" s="11"/>
      <c r="B841" s="19"/>
      <c r="C841" s="24"/>
      <c r="D841" s="11"/>
      <c r="E841" s="12"/>
      <c r="F841" s="37"/>
      <c r="G841" s="12"/>
      <c r="H841" s="12"/>
      <c r="I841" s="12"/>
      <c r="J841" s="12"/>
      <c r="K841" s="12"/>
      <c r="L841" s="12"/>
      <c r="M841" s="12"/>
      <c r="N841" s="598"/>
      <c r="O841" s="12"/>
      <c r="P841" s="37"/>
      <c r="Q841" s="37"/>
      <c r="R841" s="37"/>
      <c r="S841" s="37"/>
      <c r="T841" s="180"/>
      <c r="U841" s="12"/>
      <c r="V841" s="12"/>
      <c r="W841" s="12"/>
    </row>
    <row r="842" spans="1:23" ht="21" x14ac:dyDescent="0.25">
      <c r="A842" s="11"/>
      <c r="B842" s="19"/>
      <c r="C842" s="24"/>
      <c r="D842" s="11"/>
      <c r="E842" s="12"/>
      <c r="F842" s="37"/>
      <c r="G842" s="12"/>
      <c r="H842" s="12"/>
      <c r="I842" s="12"/>
      <c r="J842" s="12"/>
      <c r="K842" s="12"/>
      <c r="L842" s="12"/>
      <c r="M842" s="12"/>
      <c r="N842" s="598"/>
      <c r="O842" s="12"/>
      <c r="P842" s="37"/>
      <c r="Q842" s="37"/>
      <c r="R842" s="37"/>
      <c r="S842" s="37"/>
      <c r="T842" s="180"/>
      <c r="U842" s="12"/>
      <c r="V842" s="12"/>
      <c r="W842" s="12"/>
    </row>
    <row r="843" spans="1:23" ht="21" x14ac:dyDescent="0.25">
      <c r="A843" s="11"/>
      <c r="B843" s="19"/>
      <c r="C843" s="24"/>
      <c r="D843" s="11"/>
      <c r="E843" s="12"/>
      <c r="F843" s="37"/>
      <c r="G843" s="12"/>
      <c r="H843" s="12"/>
      <c r="I843" s="12"/>
      <c r="J843" s="12"/>
      <c r="K843" s="12"/>
      <c r="L843" s="12"/>
      <c r="M843" s="12"/>
      <c r="N843" s="598"/>
      <c r="O843" s="12"/>
      <c r="P843" s="37"/>
      <c r="Q843" s="37"/>
      <c r="R843" s="37"/>
      <c r="S843" s="37"/>
      <c r="T843" s="180"/>
      <c r="U843" s="12"/>
      <c r="V843" s="12"/>
      <c r="W843" s="12"/>
    </row>
    <row r="844" spans="1:23" ht="21" x14ac:dyDescent="0.25">
      <c r="A844" s="11"/>
      <c r="B844" s="19"/>
      <c r="C844" s="24"/>
      <c r="D844" s="11"/>
      <c r="E844" s="12"/>
      <c r="F844" s="37"/>
      <c r="G844" s="12"/>
      <c r="H844" s="12"/>
      <c r="I844" s="12"/>
      <c r="J844" s="12"/>
      <c r="K844" s="12"/>
      <c r="L844" s="12"/>
      <c r="M844" s="12"/>
      <c r="N844" s="598"/>
      <c r="O844" s="12"/>
      <c r="P844" s="37"/>
      <c r="Q844" s="37"/>
      <c r="R844" s="37"/>
      <c r="S844" s="37"/>
      <c r="T844" s="180"/>
      <c r="U844" s="12"/>
      <c r="V844" s="12"/>
      <c r="W844" s="12"/>
    </row>
    <row r="845" spans="1:23" ht="21" x14ac:dyDescent="0.25">
      <c r="A845" s="11"/>
      <c r="B845" s="19"/>
      <c r="C845" s="24"/>
      <c r="D845" s="11"/>
      <c r="E845" s="12"/>
      <c r="F845" s="37"/>
      <c r="G845" s="12"/>
      <c r="H845" s="12"/>
      <c r="I845" s="12"/>
      <c r="J845" s="12"/>
      <c r="K845" s="12"/>
      <c r="L845" s="12"/>
      <c r="M845" s="12"/>
      <c r="N845" s="598"/>
      <c r="O845" s="12"/>
      <c r="P845" s="37"/>
      <c r="Q845" s="37"/>
      <c r="R845" s="37"/>
      <c r="S845" s="37"/>
      <c r="T845" s="180"/>
      <c r="U845" s="12"/>
      <c r="V845" s="12"/>
      <c r="W845" s="12"/>
    </row>
    <row r="846" spans="1:23" ht="21" x14ac:dyDescent="0.25">
      <c r="A846" s="11"/>
      <c r="B846" s="19"/>
      <c r="C846" s="24"/>
      <c r="D846" s="11"/>
      <c r="E846" s="12"/>
      <c r="F846" s="37"/>
      <c r="G846" s="12"/>
      <c r="H846" s="12"/>
      <c r="I846" s="12"/>
      <c r="J846" s="12"/>
      <c r="K846" s="12"/>
      <c r="L846" s="12"/>
      <c r="M846" s="12"/>
      <c r="N846" s="598"/>
      <c r="O846" s="12"/>
      <c r="P846" s="37"/>
      <c r="Q846" s="37"/>
      <c r="R846" s="37"/>
      <c r="S846" s="37"/>
      <c r="T846" s="180"/>
      <c r="U846" s="12"/>
      <c r="V846" s="12"/>
      <c r="W846" s="12"/>
    </row>
    <row r="847" spans="1:23" ht="21" x14ac:dyDescent="0.25">
      <c r="A847" s="11"/>
      <c r="B847" s="19"/>
      <c r="C847" s="24"/>
      <c r="D847" s="11"/>
      <c r="E847" s="12"/>
      <c r="F847" s="37"/>
      <c r="G847" s="12"/>
      <c r="H847" s="12"/>
      <c r="I847" s="12"/>
      <c r="J847" s="12"/>
      <c r="K847" s="12"/>
      <c r="L847" s="12"/>
      <c r="M847" s="12"/>
      <c r="N847" s="598"/>
      <c r="O847" s="12"/>
      <c r="P847" s="37"/>
      <c r="Q847" s="37"/>
      <c r="R847" s="37"/>
      <c r="S847" s="37"/>
      <c r="T847" s="180"/>
      <c r="U847" s="12"/>
      <c r="V847" s="12"/>
      <c r="W847" s="12"/>
    </row>
    <row r="848" spans="1:23" ht="21" x14ac:dyDescent="0.25">
      <c r="A848" s="11"/>
      <c r="B848" s="19"/>
      <c r="C848" s="24"/>
      <c r="D848" s="11"/>
      <c r="E848" s="12"/>
      <c r="F848" s="37"/>
      <c r="G848" s="12"/>
      <c r="H848" s="12"/>
      <c r="I848" s="12"/>
      <c r="J848" s="12"/>
      <c r="K848" s="12"/>
      <c r="L848" s="12"/>
      <c r="M848" s="12"/>
      <c r="N848" s="598"/>
      <c r="O848" s="12"/>
      <c r="P848" s="37"/>
      <c r="Q848" s="37"/>
      <c r="R848" s="37"/>
      <c r="S848" s="37"/>
      <c r="T848" s="180"/>
      <c r="U848" s="12"/>
      <c r="V848" s="12"/>
      <c r="W848" s="12"/>
    </row>
    <row r="849" spans="1:23" ht="21" x14ac:dyDescent="0.25">
      <c r="A849" s="11"/>
      <c r="B849" s="19"/>
      <c r="C849" s="24"/>
      <c r="D849" s="11"/>
      <c r="E849" s="12"/>
      <c r="F849" s="37"/>
      <c r="G849" s="12"/>
      <c r="H849" s="12"/>
      <c r="I849" s="12"/>
      <c r="J849" s="12"/>
      <c r="K849" s="12"/>
      <c r="L849" s="12"/>
      <c r="M849" s="12"/>
      <c r="N849" s="598"/>
      <c r="O849" s="12"/>
      <c r="P849" s="37"/>
      <c r="Q849" s="37"/>
      <c r="R849" s="37"/>
      <c r="S849" s="37"/>
      <c r="T849" s="180"/>
      <c r="U849" s="12"/>
      <c r="V849" s="12"/>
      <c r="W849" s="12"/>
    </row>
    <row r="850" spans="1:23" ht="21" x14ac:dyDescent="0.25">
      <c r="A850" s="11"/>
      <c r="B850" s="19"/>
      <c r="C850" s="24"/>
      <c r="D850" s="11"/>
      <c r="E850" s="12"/>
      <c r="F850" s="37"/>
      <c r="G850" s="12"/>
      <c r="H850" s="12"/>
      <c r="I850" s="12"/>
      <c r="J850" s="12"/>
      <c r="K850" s="12"/>
      <c r="L850" s="12"/>
      <c r="M850" s="12"/>
      <c r="N850" s="598"/>
      <c r="O850" s="12"/>
      <c r="P850" s="37"/>
      <c r="Q850" s="37"/>
      <c r="R850" s="37"/>
      <c r="S850" s="37"/>
      <c r="T850" s="180"/>
      <c r="U850" s="12"/>
      <c r="V850" s="12"/>
      <c r="W850" s="12"/>
    </row>
    <row r="851" spans="1:23" ht="21" x14ac:dyDescent="0.25">
      <c r="A851" s="11"/>
      <c r="B851" s="19"/>
      <c r="C851" s="24"/>
      <c r="D851" s="11"/>
      <c r="E851" s="12"/>
      <c r="F851" s="37"/>
      <c r="G851" s="12"/>
      <c r="H851" s="12"/>
      <c r="I851" s="12"/>
      <c r="J851" s="12"/>
      <c r="K851" s="12"/>
      <c r="L851" s="12"/>
      <c r="M851" s="12"/>
      <c r="N851" s="598"/>
      <c r="O851" s="12"/>
      <c r="P851" s="37"/>
      <c r="Q851" s="37"/>
      <c r="R851" s="37"/>
      <c r="S851" s="37"/>
      <c r="T851" s="180"/>
      <c r="U851" s="12"/>
      <c r="V851" s="12"/>
      <c r="W851" s="12"/>
    </row>
    <row r="852" spans="1:23" ht="21" x14ac:dyDescent="0.25">
      <c r="A852" s="11"/>
      <c r="B852" s="19"/>
      <c r="C852" s="24"/>
      <c r="D852" s="11"/>
      <c r="E852" s="12"/>
      <c r="F852" s="37"/>
      <c r="G852" s="12"/>
      <c r="H852" s="12"/>
      <c r="I852" s="12"/>
      <c r="J852" s="12"/>
      <c r="K852" s="12"/>
      <c r="L852" s="12"/>
      <c r="M852" s="12"/>
      <c r="N852" s="598"/>
      <c r="O852" s="12"/>
      <c r="P852" s="37"/>
      <c r="Q852" s="37"/>
      <c r="R852" s="37"/>
      <c r="S852" s="37"/>
      <c r="T852" s="180"/>
      <c r="U852" s="12"/>
      <c r="V852" s="12"/>
      <c r="W852" s="12"/>
    </row>
    <row r="853" spans="1:23" ht="21" x14ac:dyDescent="0.25">
      <c r="A853" s="11"/>
      <c r="B853" s="19"/>
      <c r="C853" s="24"/>
      <c r="D853" s="11"/>
      <c r="E853" s="12"/>
      <c r="F853" s="37"/>
      <c r="G853" s="12"/>
      <c r="H853" s="12"/>
      <c r="I853" s="12"/>
      <c r="J853" s="12"/>
      <c r="K853" s="12"/>
      <c r="L853" s="12"/>
      <c r="M853" s="12"/>
      <c r="N853" s="598"/>
      <c r="O853" s="12"/>
      <c r="P853" s="37"/>
      <c r="Q853" s="37"/>
      <c r="R853" s="37"/>
      <c r="S853" s="37"/>
      <c r="T853" s="180"/>
      <c r="U853" s="12"/>
      <c r="V853" s="12"/>
      <c r="W853" s="12"/>
    </row>
    <row r="854" spans="1:23" ht="21" x14ac:dyDescent="0.25">
      <c r="A854" s="11"/>
      <c r="B854" s="19"/>
      <c r="C854" s="24"/>
      <c r="D854" s="11"/>
      <c r="E854" s="12"/>
      <c r="F854" s="37"/>
      <c r="G854" s="12"/>
      <c r="H854" s="12"/>
      <c r="I854" s="12"/>
      <c r="J854" s="12"/>
      <c r="K854" s="12"/>
      <c r="L854" s="12"/>
      <c r="M854" s="12"/>
      <c r="N854" s="598"/>
      <c r="O854" s="12"/>
      <c r="P854" s="37"/>
      <c r="Q854" s="37"/>
      <c r="R854" s="37"/>
      <c r="S854" s="37"/>
      <c r="T854" s="180"/>
      <c r="U854" s="12"/>
      <c r="V854" s="12"/>
      <c r="W854" s="12"/>
    </row>
    <row r="855" spans="1:23" ht="21" x14ac:dyDescent="0.25">
      <c r="A855" s="11"/>
      <c r="B855" s="19"/>
      <c r="C855" s="24"/>
      <c r="D855" s="11"/>
      <c r="E855" s="12"/>
      <c r="F855" s="37"/>
      <c r="G855" s="12"/>
      <c r="H855" s="12"/>
      <c r="I855" s="12"/>
      <c r="J855" s="12"/>
      <c r="K855" s="12"/>
      <c r="L855" s="12"/>
      <c r="M855" s="12"/>
      <c r="N855" s="598"/>
      <c r="O855" s="12"/>
      <c r="P855" s="37"/>
      <c r="Q855" s="37"/>
      <c r="R855" s="37"/>
      <c r="S855" s="37"/>
      <c r="T855" s="180"/>
      <c r="U855" s="12"/>
      <c r="V855" s="12"/>
      <c r="W855" s="12"/>
    </row>
    <row r="856" spans="1:23" ht="21" x14ac:dyDescent="0.25">
      <c r="A856" s="11"/>
      <c r="B856" s="19"/>
      <c r="C856" s="24"/>
      <c r="D856" s="11"/>
      <c r="E856" s="12"/>
      <c r="F856" s="37"/>
      <c r="G856" s="12"/>
      <c r="H856" s="12"/>
      <c r="I856" s="12"/>
      <c r="J856" s="12"/>
      <c r="K856" s="12"/>
      <c r="L856" s="12"/>
      <c r="M856" s="12"/>
      <c r="N856" s="598"/>
      <c r="O856" s="12"/>
      <c r="P856" s="37"/>
      <c r="Q856" s="37"/>
      <c r="R856" s="37"/>
      <c r="S856" s="37"/>
      <c r="T856" s="180"/>
      <c r="U856" s="12"/>
      <c r="V856" s="12"/>
      <c r="W856" s="12"/>
    </row>
    <row r="857" spans="1:23" ht="21" x14ac:dyDescent="0.25">
      <c r="A857" s="11"/>
      <c r="B857" s="19"/>
      <c r="C857" s="24"/>
      <c r="D857" s="11"/>
      <c r="E857" s="12"/>
      <c r="F857" s="37"/>
      <c r="G857" s="12"/>
      <c r="H857" s="12"/>
      <c r="I857" s="12"/>
      <c r="J857" s="12"/>
      <c r="K857" s="12"/>
      <c r="L857" s="12"/>
      <c r="M857" s="12"/>
      <c r="N857" s="598"/>
      <c r="O857" s="12"/>
      <c r="P857" s="37"/>
      <c r="Q857" s="37"/>
      <c r="R857" s="37"/>
      <c r="S857" s="37"/>
      <c r="T857" s="180"/>
      <c r="U857" s="12"/>
      <c r="V857" s="12"/>
      <c r="W857" s="12"/>
    </row>
    <row r="858" spans="1:23" ht="21" x14ac:dyDescent="0.25">
      <c r="A858" s="11"/>
      <c r="B858" s="19"/>
      <c r="C858" s="24"/>
      <c r="D858" s="11"/>
      <c r="E858" s="12"/>
      <c r="F858" s="37"/>
      <c r="G858" s="12"/>
      <c r="H858" s="12"/>
      <c r="I858" s="12"/>
      <c r="J858" s="12"/>
      <c r="K858" s="12"/>
      <c r="L858" s="12"/>
      <c r="M858" s="12"/>
      <c r="N858" s="598"/>
      <c r="O858" s="12"/>
      <c r="P858" s="37"/>
      <c r="Q858" s="37"/>
      <c r="R858" s="37"/>
      <c r="S858" s="37"/>
      <c r="T858" s="180"/>
      <c r="U858" s="12"/>
      <c r="V858" s="12"/>
      <c r="W858" s="12"/>
    </row>
    <row r="859" spans="1:23" ht="21" x14ac:dyDescent="0.25">
      <c r="A859" s="11"/>
      <c r="B859" s="19"/>
      <c r="C859" s="24"/>
      <c r="D859" s="11"/>
      <c r="E859" s="12"/>
      <c r="F859" s="37"/>
      <c r="G859" s="12"/>
      <c r="H859" s="12"/>
      <c r="I859" s="12"/>
      <c r="J859" s="12"/>
      <c r="K859" s="12"/>
      <c r="L859" s="12"/>
      <c r="M859" s="12"/>
      <c r="N859" s="598"/>
      <c r="O859" s="12"/>
      <c r="P859" s="37"/>
      <c r="Q859" s="37"/>
      <c r="R859" s="37"/>
      <c r="S859" s="37"/>
      <c r="T859" s="180"/>
      <c r="U859" s="12"/>
      <c r="V859" s="12"/>
      <c r="W859" s="12"/>
    </row>
    <row r="860" spans="1:23" ht="21" x14ac:dyDescent="0.25">
      <c r="A860" s="11"/>
      <c r="B860" s="19"/>
      <c r="C860" s="24"/>
      <c r="D860" s="11"/>
      <c r="E860" s="12"/>
      <c r="F860" s="37"/>
      <c r="G860" s="12"/>
      <c r="H860" s="12"/>
      <c r="I860" s="12"/>
      <c r="J860" s="12"/>
      <c r="K860" s="12"/>
      <c r="L860" s="12"/>
      <c r="M860" s="12"/>
      <c r="N860" s="598"/>
      <c r="O860" s="12"/>
      <c r="P860" s="37"/>
      <c r="Q860" s="37"/>
      <c r="R860" s="37"/>
      <c r="S860" s="37"/>
      <c r="T860" s="180"/>
      <c r="U860" s="12"/>
      <c r="V860" s="12"/>
      <c r="W860" s="12"/>
    </row>
    <row r="861" spans="1:23" ht="21" x14ac:dyDescent="0.25">
      <c r="A861" s="11"/>
      <c r="B861" s="19"/>
      <c r="C861" s="24"/>
      <c r="D861" s="11"/>
      <c r="E861" s="12"/>
      <c r="F861" s="37"/>
      <c r="G861" s="12"/>
      <c r="H861" s="12"/>
      <c r="I861" s="12"/>
      <c r="J861" s="12"/>
      <c r="K861" s="12"/>
      <c r="L861" s="12"/>
      <c r="M861" s="12"/>
      <c r="N861" s="598"/>
      <c r="O861" s="12"/>
      <c r="P861" s="37"/>
      <c r="Q861" s="37"/>
      <c r="R861" s="37"/>
      <c r="S861" s="37"/>
      <c r="T861" s="180"/>
      <c r="U861" s="12"/>
      <c r="V861" s="12"/>
      <c r="W861" s="12"/>
    </row>
    <row r="862" spans="1:23" ht="21" x14ac:dyDescent="0.25">
      <c r="A862" s="11"/>
      <c r="B862" s="19"/>
      <c r="C862" s="24"/>
      <c r="D862" s="11"/>
      <c r="E862" s="12"/>
      <c r="F862" s="37"/>
      <c r="G862" s="12"/>
      <c r="H862" s="12"/>
      <c r="I862" s="12"/>
      <c r="J862" s="12"/>
      <c r="K862" s="12"/>
      <c r="L862" s="12"/>
      <c r="M862" s="12"/>
      <c r="N862" s="598"/>
      <c r="O862" s="12"/>
      <c r="P862" s="37"/>
      <c r="Q862" s="37"/>
      <c r="R862" s="37"/>
      <c r="S862" s="37"/>
      <c r="T862" s="180"/>
      <c r="U862" s="12"/>
      <c r="V862" s="12"/>
      <c r="W862" s="12"/>
    </row>
    <row r="863" spans="1:23" ht="21" x14ac:dyDescent="0.25">
      <c r="A863" s="11"/>
      <c r="B863" s="19"/>
      <c r="C863" s="24"/>
      <c r="D863" s="11"/>
      <c r="E863" s="12"/>
      <c r="F863" s="37"/>
      <c r="G863" s="12"/>
      <c r="H863" s="12"/>
      <c r="I863" s="12"/>
      <c r="J863" s="12"/>
      <c r="K863" s="12"/>
      <c r="L863" s="12"/>
      <c r="M863" s="12"/>
      <c r="N863" s="598"/>
      <c r="O863" s="12"/>
      <c r="P863" s="37"/>
      <c r="Q863" s="37"/>
      <c r="R863" s="37"/>
      <c r="S863" s="37"/>
      <c r="T863" s="180"/>
      <c r="U863" s="12"/>
      <c r="V863" s="12"/>
      <c r="W863" s="12"/>
    </row>
    <row r="864" spans="1:23" ht="21" x14ac:dyDescent="0.25">
      <c r="A864" s="11"/>
      <c r="B864" s="19"/>
      <c r="C864" s="24"/>
      <c r="D864" s="11"/>
      <c r="E864" s="12"/>
      <c r="F864" s="37"/>
      <c r="G864" s="12"/>
      <c r="H864" s="12"/>
      <c r="I864" s="12"/>
      <c r="J864" s="12"/>
      <c r="K864" s="12"/>
      <c r="L864" s="12"/>
      <c r="M864" s="12"/>
      <c r="N864" s="598"/>
      <c r="O864" s="12"/>
      <c r="P864" s="37"/>
      <c r="Q864" s="37"/>
      <c r="R864" s="37"/>
      <c r="S864" s="37"/>
      <c r="T864" s="180"/>
      <c r="U864" s="12"/>
      <c r="V864" s="12"/>
      <c r="W864" s="12"/>
    </row>
    <row r="865" spans="1:23" ht="21" x14ac:dyDescent="0.25">
      <c r="A865" s="11"/>
      <c r="B865" s="19"/>
      <c r="C865" s="24"/>
      <c r="D865" s="11"/>
      <c r="E865" s="12"/>
      <c r="F865" s="37"/>
      <c r="G865" s="12"/>
      <c r="H865" s="12"/>
      <c r="I865" s="12"/>
      <c r="J865" s="12"/>
      <c r="K865" s="12"/>
      <c r="L865" s="12"/>
      <c r="M865" s="12"/>
      <c r="N865" s="598"/>
      <c r="O865" s="12"/>
      <c r="P865" s="37"/>
      <c r="Q865" s="37"/>
      <c r="R865" s="37"/>
      <c r="S865" s="37"/>
      <c r="T865" s="180"/>
      <c r="U865" s="12"/>
      <c r="V865" s="12"/>
      <c r="W865" s="12"/>
    </row>
    <row r="866" spans="1:23" ht="21" x14ac:dyDescent="0.25">
      <c r="A866" s="11"/>
      <c r="B866" s="19"/>
      <c r="C866" s="24"/>
      <c r="D866" s="11"/>
      <c r="E866" s="12"/>
      <c r="F866" s="37"/>
      <c r="G866" s="12"/>
      <c r="H866" s="12"/>
      <c r="I866" s="12"/>
      <c r="J866" s="12"/>
      <c r="K866" s="12"/>
      <c r="L866" s="12"/>
      <c r="M866" s="12"/>
      <c r="N866" s="598"/>
      <c r="O866" s="12"/>
      <c r="P866" s="37"/>
      <c r="Q866" s="37"/>
      <c r="R866" s="37"/>
      <c r="S866" s="37"/>
      <c r="T866" s="180"/>
      <c r="U866" s="12"/>
      <c r="V866" s="12"/>
      <c r="W866" s="12"/>
    </row>
    <row r="867" spans="1:23" ht="21" x14ac:dyDescent="0.25">
      <c r="A867" s="11"/>
      <c r="B867" s="19"/>
      <c r="C867" s="24"/>
      <c r="D867" s="11"/>
      <c r="E867" s="12"/>
      <c r="F867" s="37"/>
      <c r="G867" s="12"/>
      <c r="H867" s="12"/>
      <c r="I867" s="12"/>
      <c r="J867" s="12"/>
      <c r="K867" s="12"/>
      <c r="L867" s="12"/>
      <c r="M867" s="12"/>
      <c r="N867" s="598"/>
      <c r="O867" s="12"/>
      <c r="P867" s="37"/>
      <c r="Q867" s="37"/>
      <c r="R867" s="37"/>
      <c r="S867" s="37"/>
      <c r="T867" s="180"/>
      <c r="U867" s="12"/>
      <c r="V867" s="12"/>
      <c r="W867" s="12"/>
    </row>
    <row r="868" spans="1:23" ht="21" x14ac:dyDescent="0.25">
      <c r="A868" s="11"/>
      <c r="B868" s="19"/>
      <c r="C868" s="24"/>
      <c r="D868" s="11"/>
      <c r="E868" s="12"/>
      <c r="F868" s="37"/>
      <c r="G868" s="12"/>
      <c r="H868" s="12"/>
      <c r="I868" s="12"/>
      <c r="J868" s="12"/>
      <c r="K868" s="12"/>
      <c r="L868" s="12"/>
      <c r="M868" s="12"/>
      <c r="N868" s="598"/>
      <c r="O868" s="12"/>
      <c r="P868" s="37"/>
      <c r="Q868" s="37"/>
      <c r="R868" s="37"/>
      <c r="S868" s="37"/>
      <c r="T868" s="180"/>
      <c r="U868" s="12"/>
      <c r="V868" s="12"/>
      <c r="W868" s="12"/>
    </row>
    <row r="869" spans="1:23" ht="21" x14ac:dyDescent="0.25">
      <c r="A869" s="11"/>
      <c r="B869" s="19"/>
      <c r="C869" s="24"/>
      <c r="D869" s="11"/>
      <c r="E869" s="12"/>
      <c r="F869" s="37"/>
      <c r="G869" s="12"/>
      <c r="H869" s="12"/>
      <c r="I869" s="12"/>
      <c r="J869" s="12"/>
      <c r="K869" s="12"/>
      <c r="L869" s="12"/>
      <c r="M869" s="12"/>
      <c r="N869" s="598"/>
      <c r="O869" s="12"/>
      <c r="P869" s="37"/>
      <c r="Q869" s="37"/>
      <c r="R869" s="37"/>
      <c r="S869" s="37"/>
      <c r="T869" s="180"/>
      <c r="U869" s="12"/>
      <c r="V869" s="12"/>
      <c r="W869" s="12"/>
    </row>
    <row r="870" spans="1:23" ht="21" x14ac:dyDescent="0.25">
      <c r="A870" s="11"/>
      <c r="B870" s="19"/>
      <c r="C870" s="24"/>
      <c r="D870" s="11"/>
      <c r="E870" s="12"/>
      <c r="F870" s="37"/>
      <c r="G870" s="12"/>
      <c r="H870" s="12"/>
      <c r="I870" s="12"/>
      <c r="J870" s="12"/>
      <c r="K870" s="12"/>
      <c r="L870" s="12"/>
      <c r="M870" s="12"/>
      <c r="N870" s="598"/>
      <c r="O870" s="12"/>
      <c r="P870" s="37"/>
      <c r="Q870" s="37"/>
      <c r="R870" s="37"/>
      <c r="S870" s="37"/>
      <c r="T870" s="180"/>
      <c r="U870" s="12"/>
      <c r="V870" s="12"/>
      <c r="W870" s="12"/>
    </row>
    <row r="871" spans="1:23" ht="21" x14ac:dyDescent="0.25">
      <c r="A871" s="11"/>
      <c r="B871" s="19"/>
      <c r="C871" s="24"/>
      <c r="D871" s="11"/>
      <c r="E871" s="12"/>
      <c r="F871" s="37"/>
      <c r="G871" s="12"/>
      <c r="H871" s="12"/>
      <c r="I871" s="12"/>
      <c r="J871" s="12"/>
      <c r="K871" s="12"/>
      <c r="L871" s="12"/>
      <c r="M871" s="12"/>
      <c r="N871" s="598"/>
      <c r="O871" s="12"/>
      <c r="P871" s="37"/>
      <c r="Q871" s="37"/>
      <c r="R871" s="37"/>
      <c r="S871" s="37"/>
      <c r="T871" s="180"/>
      <c r="U871" s="12"/>
      <c r="V871" s="12"/>
      <c r="W871" s="12"/>
    </row>
    <row r="872" spans="1:23" ht="21" x14ac:dyDescent="0.25">
      <c r="A872" s="11"/>
      <c r="B872" s="19"/>
      <c r="C872" s="24"/>
      <c r="D872" s="11"/>
      <c r="E872" s="12"/>
      <c r="F872" s="37"/>
      <c r="G872" s="12"/>
      <c r="H872" s="12"/>
      <c r="I872" s="12"/>
      <c r="J872" s="12"/>
      <c r="K872" s="12"/>
      <c r="L872" s="12"/>
      <c r="M872" s="12"/>
      <c r="N872" s="598"/>
      <c r="O872" s="12"/>
      <c r="P872" s="37"/>
      <c r="Q872" s="37"/>
      <c r="R872" s="37"/>
      <c r="S872" s="37"/>
      <c r="T872" s="180"/>
      <c r="U872" s="12"/>
      <c r="V872" s="12"/>
      <c r="W872" s="12"/>
    </row>
    <row r="873" spans="1:23" ht="21" x14ac:dyDescent="0.25">
      <c r="A873" s="11"/>
      <c r="B873" s="19"/>
      <c r="C873" s="24"/>
      <c r="D873" s="11"/>
      <c r="E873" s="12"/>
      <c r="F873" s="37"/>
      <c r="G873" s="12"/>
      <c r="H873" s="12"/>
      <c r="I873" s="12"/>
      <c r="J873" s="12"/>
      <c r="K873" s="12"/>
      <c r="L873" s="12"/>
      <c r="M873" s="12"/>
      <c r="N873" s="598"/>
      <c r="O873" s="12"/>
      <c r="P873" s="37"/>
      <c r="Q873" s="37"/>
      <c r="R873" s="37"/>
      <c r="S873" s="37"/>
      <c r="T873" s="180"/>
      <c r="U873" s="12"/>
      <c r="V873" s="12"/>
      <c r="W873" s="12"/>
    </row>
    <row r="874" spans="1:23" ht="21" x14ac:dyDescent="0.25">
      <c r="A874" s="11"/>
      <c r="B874" s="19"/>
      <c r="C874" s="24"/>
      <c r="D874" s="11"/>
      <c r="E874" s="12"/>
      <c r="F874" s="37"/>
      <c r="G874" s="12"/>
      <c r="H874" s="12"/>
      <c r="I874" s="12"/>
      <c r="J874" s="12"/>
      <c r="K874" s="12"/>
      <c r="L874" s="12"/>
      <c r="M874" s="12"/>
      <c r="N874" s="598"/>
      <c r="O874" s="12"/>
      <c r="P874" s="37"/>
      <c r="Q874" s="37"/>
      <c r="R874" s="37"/>
      <c r="S874" s="37"/>
      <c r="T874" s="180"/>
      <c r="U874" s="12"/>
      <c r="V874" s="12"/>
      <c r="W874" s="12"/>
    </row>
    <row r="875" spans="1:23" ht="21" x14ac:dyDescent="0.25">
      <c r="A875" s="11"/>
      <c r="B875" s="19"/>
      <c r="C875" s="24"/>
      <c r="D875" s="11"/>
      <c r="E875" s="12"/>
      <c r="F875" s="37"/>
      <c r="G875" s="12"/>
      <c r="H875" s="12"/>
      <c r="I875" s="12"/>
      <c r="J875" s="12"/>
      <c r="K875" s="12"/>
      <c r="L875" s="12"/>
      <c r="M875" s="12"/>
      <c r="N875" s="598"/>
      <c r="O875" s="12"/>
      <c r="P875" s="37"/>
      <c r="Q875" s="37"/>
      <c r="R875" s="37"/>
      <c r="S875" s="37"/>
      <c r="T875" s="180"/>
      <c r="U875" s="12"/>
      <c r="V875" s="12"/>
      <c r="W875" s="12"/>
    </row>
    <row r="876" spans="1:23" ht="15.75" x14ac:dyDescent="0.25">
      <c r="A876" s="11"/>
      <c r="B876" s="19"/>
      <c r="C876" s="24"/>
      <c r="D876" s="11"/>
      <c r="E876" s="12"/>
      <c r="F876" s="37"/>
      <c r="G876" s="12"/>
      <c r="H876" s="12"/>
      <c r="I876" s="12"/>
      <c r="J876" s="12"/>
      <c r="K876" s="12"/>
      <c r="L876" s="12"/>
      <c r="M876" s="12"/>
      <c r="N876" s="598"/>
      <c r="O876" s="12"/>
      <c r="P876" s="37"/>
      <c r="Q876" s="37"/>
      <c r="R876" s="37"/>
      <c r="S876" s="37"/>
      <c r="T876" s="37"/>
      <c r="U876" s="12"/>
      <c r="V876" s="12"/>
      <c r="W876" s="12"/>
    </row>
    <row r="877" spans="1:23" ht="15.75" x14ac:dyDescent="0.25">
      <c r="A877" s="11"/>
      <c r="B877" s="19"/>
      <c r="C877" s="24"/>
      <c r="D877" s="11"/>
      <c r="E877" s="12"/>
      <c r="F877" s="37"/>
      <c r="G877" s="12"/>
      <c r="H877" s="12"/>
      <c r="I877" s="12"/>
      <c r="J877" s="12"/>
      <c r="K877" s="12"/>
      <c r="L877" s="12"/>
      <c r="M877" s="12"/>
      <c r="N877" s="598"/>
      <c r="O877" s="12"/>
      <c r="P877" s="37"/>
      <c r="Q877" s="37"/>
      <c r="R877" s="37"/>
      <c r="S877" s="37"/>
      <c r="T877" s="37"/>
      <c r="U877" s="12"/>
      <c r="V877" s="12"/>
      <c r="W877" s="12"/>
    </row>
    <row r="878" spans="1:23" ht="15.75" x14ac:dyDescent="0.25">
      <c r="A878" s="11"/>
      <c r="B878" s="19"/>
      <c r="C878" s="24"/>
      <c r="D878" s="11"/>
      <c r="E878" s="12"/>
      <c r="F878" s="37"/>
      <c r="G878" s="12"/>
      <c r="H878" s="12"/>
      <c r="I878" s="12"/>
      <c r="J878" s="12"/>
      <c r="K878" s="12"/>
      <c r="L878" s="12"/>
      <c r="M878" s="12"/>
      <c r="N878" s="598"/>
      <c r="O878" s="12"/>
      <c r="P878" s="37"/>
      <c r="Q878" s="37"/>
      <c r="R878" s="37"/>
      <c r="S878" s="37"/>
      <c r="T878" s="37"/>
      <c r="U878" s="12"/>
      <c r="V878" s="12"/>
      <c r="W878" s="12"/>
    </row>
    <row r="879" spans="1:23" ht="15.75" x14ac:dyDescent="0.25">
      <c r="A879" s="11"/>
      <c r="B879" s="19"/>
      <c r="C879" s="24"/>
      <c r="D879" s="11"/>
      <c r="E879" s="12"/>
      <c r="F879" s="37"/>
      <c r="G879" s="12"/>
      <c r="H879" s="12"/>
      <c r="I879" s="12"/>
      <c r="J879" s="12"/>
      <c r="K879" s="12"/>
      <c r="L879" s="12"/>
      <c r="M879" s="12"/>
      <c r="N879" s="598"/>
      <c r="O879" s="12"/>
      <c r="P879" s="37"/>
      <c r="Q879" s="37"/>
      <c r="R879" s="37"/>
      <c r="S879" s="37"/>
      <c r="T879" s="37"/>
      <c r="U879" s="12"/>
      <c r="V879" s="12"/>
      <c r="W879" s="12"/>
    </row>
    <row r="880" spans="1:23" ht="15.75" x14ac:dyDescent="0.25">
      <c r="A880" s="11"/>
      <c r="B880" s="19"/>
      <c r="C880" s="24"/>
      <c r="D880" s="11"/>
      <c r="E880" s="12"/>
      <c r="F880" s="37"/>
      <c r="G880" s="12"/>
      <c r="H880" s="12"/>
      <c r="I880" s="12"/>
      <c r="J880" s="12"/>
      <c r="K880" s="12"/>
      <c r="L880" s="12"/>
      <c r="M880" s="12"/>
      <c r="N880" s="598"/>
      <c r="O880" s="12"/>
      <c r="P880" s="37"/>
      <c r="Q880" s="37"/>
      <c r="R880" s="37"/>
      <c r="S880" s="37"/>
      <c r="T880" s="37"/>
      <c r="U880" s="12"/>
      <c r="V880" s="12"/>
      <c r="W880" s="12"/>
    </row>
    <row r="881" spans="1:23" ht="15.75" x14ac:dyDescent="0.25">
      <c r="A881" s="11"/>
      <c r="B881" s="19"/>
      <c r="C881" s="24"/>
      <c r="D881" s="11"/>
      <c r="E881" s="12"/>
      <c r="F881" s="37"/>
      <c r="G881" s="12"/>
      <c r="H881" s="12"/>
      <c r="I881" s="12"/>
      <c r="J881" s="12"/>
      <c r="K881" s="12"/>
      <c r="L881" s="12"/>
      <c r="M881" s="12"/>
      <c r="N881" s="598"/>
      <c r="O881" s="12"/>
      <c r="P881" s="37"/>
      <c r="Q881" s="37"/>
      <c r="R881" s="37"/>
      <c r="S881" s="37"/>
      <c r="T881" s="37"/>
      <c r="U881" s="12"/>
      <c r="V881" s="12"/>
      <c r="W881" s="12"/>
    </row>
    <row r="882" spans="1:23" ht="15.75" x14ac:dyDescent="0.25">
      <c r="A882" s="11"/>
      <c r="B882" s="19"/>
      <c r="C882" s="24"/>
      <c r="D882" s="11"/>
      <c r="E882" s="12"/>
      <c r="F882" s="37"/>
      <c r="G882" s="12"/>
      <c r="H882" s="12"/>
      <c r="I882" s="12"/>
      <c r="J882" s="12"/>
      <c r="K882" s="12"/>
      <c r="L882" s="12"/>
      <c r="M882" s="12"/>
      <c r="N882" s="598"/>
      <c r="O882" s="12"/>
      <c r="P882" s="37"/>
      <c r="Q882" s="37"/>
      <c r="R882" s="37"/>
      <c r="S882" s="37"/>
      <c r="T882" s="37"/>
      <c r="U882" s="12"/>
      <c r="V882" s="12"/>
      <c r="W882" s="12"/>
    </row>
    <row r="883" spans="1:23" ht="15.75" x14ac:dyDescent="0.25">
      <c r="A883" s="11"/>
      <c r="B883" s="19"/>
      <c r="C883" s="24"/>
      <c r="D883" s="11"/>
      <c r="E883" s="12"/>
      <c r="F883" s="37"/>
      <c r="G883" s="12"/>
      <c r="H883" s="12"/>
      <c r="I883" s="12"/>
      <c r="J883" s="12"/>
      <c r="K883" s="12"/>
      <c r="L883" s="12"/>
      <c r="M883" s="12"/>
      <c r="N883" s="598"/>
      <c r="O883" s="12"/>
      <c r="P883" s="37"/>
      <c r="Q883" s="37"/>
      <c r="R883" s="37"/>
      <c r="S883" s="37"/>
      <c r="T883" s="37"/>
      <c r="U883" s="12"/>
      <c r="V883" s="12"/>
      <c r="W883" s="12"/>
    </row>
    <row r="884" spans="1:23" ht="15.75" x14ac:dyDescent="0.25">
      <c r="A884" s="11"/>
      <c r="B884" s="19"/>
      <c r="C884" s="24"/>
      <c r="D884" s="11"/>
      <c r="E884" s="12"/>
      <c r="F884" s="37"/>
      <c r="G884" s="12"/>
      <c r="H884" s="12"/>
      <c r="I884" s="12"/>
      <c r="J884" s="12"/>
      <c r="K884" s="12"/>
      <c r="L884" s="12"/>
      <c r="M884" s="12"/>
      <c r="N884" s="598"/>
      <c r="O884" s="12"/>
      <c r="P884" s="37"/>
      <c r="Q884" s="37"/>
      <c r="R884" s="37"/>
      <c r="S884" s="37"/>
      <c r="T884" s="37"/>
      <c r="U884" s="12"/>
      <c r="V884" s="12"/>
      <c r="W884" s="12"/>
    </row>
    <row r="885" spans="1:23" ht="15.75" x14ac:dyDescent="0.25">
      <c r="A885" s="11"/>
      <c r="B885" s="19"/>
      <c r="C885" s="24"/>
      <c r="D885" s="11"/>
      <c r="E885" s="12"/>
      <c r="F885" s="37"/>
      <c r="G885" s="12"/>
      <c r="H885" s="12"/>
      <c r="I885" s="12"/>
      <c r="J885" s="12"/>
      <c r="K885" s="12"/>
      <c r="L885" s="12"/>
      <c r="M885" s="12"/>
      <c r="N885" s="598"/>
      <c r="O885" s="12"/>
      <c r="P885" s="37"/>
      <c r="Q885" s="37"/>
      <c r="R885" s="37"/>
      <c r="S885" s="37"/>
      <c r="T885" s="37"/>
      <c r="U885" s="12"/>
      <c r="V885" s="12"/>
      <c r="W885" s="12"/>
    </row>
    <row r="886" spans="1:23" ht="15.75" x14ac:dyDescent="0.25">
      <c r="A886" s="11"/>
      <c r="B886" s="19"/>
      <c r="C886" s="24"/>
      <c r="D886" s="11"/>
      <c r="E886" s="12"/>
      <c r="F886" s="37"/>
      <c r="G886" s="12"/>
      <c r="H886" s="12"/>
      <c r="I886" s="12"/>
      <c r="J886" s="12"/>
      <c r="K886" s="12"/>
      <c r="L886" s="12"/>
      <c r="M886" s="12"/>
      <c r="N886" s="598"/>
      <c r="O886" s="12"/>
      <c r="P886" s="37"/>
      <c r="Q886" s="37"/>
      <c r="R886" s="37"/>
      <c r="S886" s="37"/>
      <c r="T886" s="37"/>
      <c r="U886" s="12"/>
      <c r="V886" s="12"/>
      <c r="W886" s="12"/>
    </row>
    <row r="887" spans="1:23" ht="15.75" x14ac:dyDescent="0.25">
      <c r="A887" s="11"/>
      <c r="B887" s="19"/>
      <c r="C887" s="24"/>
      <c r="D887" s="11"/>
      <c r="E887" s="12"/>
      <c r="F887" s="37"/>
      <c r="G887" s="12"/>
      <c r="H887" s="12"/>
      <c r="I887" s="12"/>
      <c r="J887" s="12"/>
      <c r="K887" s="12"/>
      <c r="L887" s="12"/>
      <c r="M887" s="12"/>
      <c r="N887" s="598"/>
      <c r="O887" s="12"/>
      <c r="P887" s="37"/>
      <c r="Q887" s="37"/>
      <c r="R887" s="37"/>
      <c r="S887" s="37"/>
      <c r="T887" s="37"/>
      <c r="U887" s="12"/>
      <c r="V887" s="12"/>
      <c r="W887" s="12"/>
    </row>
    <row r="888" spans="1:23" ht="15.75" x14ac:dyDescent="0.25">
      <c r="A888" s="11"/>
      <c r="B888" s="19"/>
      <c r="C888" s="24"/>
      <c r="D888" s="11"/>
      <c r="E888" s="12"/>
      <c r="F888" s="37"/>
      <c r="G888" s="12"/>
      <c r="H888" s="12"/>
      <c r="I888" s="12"/>
      <c r="J888" s="12"/>
      <c r="K888" s="12"/>
      <c r="L888" s="12"/>
      <c r="M888" s="12"/>
      <c r="N888" s="598"/>
      <c r="O888" s="12"/>
      <c r="P888" s="37"/>
      <c r="Q888" s="37"/>
      <c r="R888" s="37"/>
      <c r="S888" s="37"/>
      <c r="T888" s="37"/>
      <c r="U888" s="12"/>
      <c r="V888" s="12"/>
      <c r="W888" s="12"/>
    </row>
    <row r="889" spans="1:23" ht="15.75" x14ac:dyDescent="0.25">
      <c r="A889" s="11"/>
      <c r="B889" s="19"/>
      <c r="C889" s="24"/>
      <c r="D889" s="11"/>
      <c r="E889" s="12"/>
      <c r="F889" s="37"/>
      <c r="G889" s="12"/>
      <c r="H889" s="12"/>
      <c r="I889" s="12"/>
      <c r="J889" s="12"/>
      <c r="K889" s="12"/>
      <c r="L889" s="12"/>
      <c r="M889" s="12"/>
      <c r="N889" s="598"/>
      <c r="O889" s="12"/>
      <c r="P889" s="37"/>
      <c r="Q889" s="37"/>
      <c r="R889" s="37"/>
      <c r="S889" s="37"/>
      <c r="T889" s="37"/>
      <c r="U889" s="12"/>
      <c r="V889" s="12"/>
      <c r="W889" s="12"/>
    </row>
    <row r="890" spans="1:23" ht="15.75" x14ac:dyDescent="0.25">
      <c r="A890" s="11"/>
      <c r="B890" s="19"/>
      <c r="C890" s="24"/>
      <c r="D890" s="11"/>
      <c r="E890" s="12"/>
      <c r="F890" s="37"/>
      <c r="G890" s="12"/>
      <c r="H890" s="12"/>
      <c r="I890" s="12"/>
      <c r="J890" s="12"/>
      <c r="K890" s="12"/>
      <c r="L890" s="12"/>
      <c r="M890" s="12"/>
      <c r="N890" s="598"/>
      <c r="O890" s="12"/>
      <c r="P890" s="37"/>
      <c r="Q890" s="37"/>
      <c r="R890" s="37"/>
      <c r="S890" s="37"/>
      <c r="T890" s="37"/>
      <c r="U890" s="12"/>
      <c r="V890" s="12"/>
      <c r="W890" s="12"/>
    </row>
    <row r="891" spans="1:23" ht="15.75" x14ac:dyDescent="0.25">
      <c r="A891" s="11"/>
      <c r="B891" s="19"/>
      <c r="C891" s="24"/>
      <c r="D891" s="11"/>
      <c r="E891" s="12"/>
      <c r="F891" s="37"/>
      <c r="G891" s="12"/>
      <c r="H891" s="12"/>
      <c r="I891" s="12"/>
      <c r="J891" s="12"/>
      <c r="K891" s="12"/>
      <c r="L891" s="12"/>
      <c r="M891" s="12"/>
      <c r="N891" s="598"/>
      <c r="O891" s="12"/>
      <c r="P891" s="37"/>
      <c r="Q891" s="37"/>
      <c r="R891" s="37"/>
      <c r="S891" s="37"/>
      <c r="T891" s="37"/>
      <c r="U891" s="12"/>
      <c r="V891" s="12"/>
      <c r="W891" s="12"/>
    </row>
    <row r="892" spans="1:23" ht="15.75" x14ac:dyDescent="0.25">
      <c r="A892" s="11"/>
      <c r="B892" s="19"/>
      <c r="C892" s="24"/>
      <c r="D892" s="11"/>
      <c r="E892" s="12"/>
      <c r="F892" s="37"/>
      <c r="G892" s="12"/>
      <c r="H892" s="12"/>
      <c r="I892" s="12"/>
      <c r="J892" s="12"/>
      <c r="K892" s="12"/>
      <c r="L892" s="12"/>
      <c r="M892" s="12"/>
      <c r="N892" s="598"/>
      <c r="O892" s="12"/>
      <c r="P892" s="37"/>
      <c r="Q892" s="37"/>
      <c r="R892" s="37"/>
      <c r="S892" s="37"/>
      <c r="T892" s="37"/>
      <c r="U892" s="12"/>
      <c r="V892" s="12"/>
      <c r="W892" s="12"/>
    </row>
    <row r="893" spans="1:23" ht="15.75" x14ac:dyDescent="0.25">
      <c r="A893" s="11"/>
      <c r="B893" s="19"/>
      <c r="C893" s="24"/>
      <c r="D893" s="11"/>
      <c r="E893" s="12"/>
      <c r="F893" s="37"/>
      <c r="G893" s="12"/>
      <c r="H893" s="12"/>
      <c r="I893" s="12"/>
      <c r="J893" s="12"/>
      <c r="K893" s="12"/>
      <c r="L893" s="12"/>
      <c r="M893" s="12"/>
      <c r="N893" s="598"/>
      <c r="O893" s="12"/>
      <c r="P893" s="37"/>
      <c r="Q893" s="37"/>
      <c r="R893" s="37"/>
      <c r="S893" s="37"/>
      <c r="T893" s="37"/>
      <c r="U893" s="12"/>
      <c r="V893" s="12"/>
      <c r="W893" s="12"/>
    </row>
    <row r="894" spans="1:23" ht="15.75" x14ac:dyDescent="0.25">
      <c r="A894" s="11"/>
      <c r="B894" s="19"/>
      <c r="C894" s="24"/>
      <c r="D894" s="11"/>
      <c r="E894" s="12"/>
      <c r="F894" s="37"/>
      <c r="G894" s="12"/>
      <c r="H894" s="12"/>
      <c r="I894" s="12"/>
      <c r="J894" s="12"/>
      <c r="K894" s="12"/>
      <c r="L894" s="12"/>
      <c r="M894" s="12"/>
      <c r="N894" s="598"/>
      <c r="O894" s="12"/>
      <c r="P894" s="37"/>
      <c r="Q894" s="37"/>
      <c r="R894" s="37"/>
      <c r="S894" s="37"/>
      <c r="T894" s="37"/>
      <c r="U894" s="12"/>
      <c r="V894" s="12"/>
      <c r="W894" s="12"/>
    </row>
    <row r="895" spans="1:23" ht="15.75" x14ac:dyDescent="0.25">
      <c r="A895" s="11"/>
      <c r="B895" s="19"/>
      <c r="C895" s="24"/>
      <c r="D895" s="11"/>
      <c r="E895" s="12"/>
      <c r="F895" s="37"/>
      <c r="G895" s="12"/>
      <c r="H895" s="12"/>
      <c r="I895" s="12"/>
      <c r="J895" s="12"/>
      <c r="K895" s="12"/>
      <c r="L895" s="12"/>
      <c r="M895" s="12"/>
      <c r="N895" s="598"/>
      <c r="O895" s="12"/>
      <c r="P895" s="37"/>
      <c r="Q895" s="37"/>
      <c r="R895" s="37"/>
      <c r="S895" s="37"/>
      <c r="T895" s="37"/>
      <c r="U895" s="12"/>
      <c r="V895" s="12"/>
      <c r="W895" s="12"/>
    </row>
    <row r="896" spans="1:23" ht="15.75" x14ac:dyDescent="0.25">
      <c r="A896" s="11"/>
      <c r="B896" s="19"/>
      <c r="C896" s="24"/>
      <c r="D896" s="11"/>
      <c r="E896" s="12"/>
      <c r="F896" s="37"/>
      <c r="G896" s="12"/>
      <c r="H896" s="12"/>
      <c r="I896" s="12"/>
      <c r="J896" s="12"/>
      <c r="K896" s="12"/>
      <c r="L896" s="12"/>
      <c r="M896" s="12"/>
      <c r="N896" s="598"/>
      <c r="O896" s="12"/>
      <c r="P896" s="37"/>
      <c r="Q896" s="37"/>
      <c r="R896" s="37"/>
      <c r="S896" s="37"/>
      <c r="T896" s="37"/>
      <c r="U896" s="12"/>
      <c r="V896" s="12"/>
      <c r="W896" s="12"/>
    </row>
    <row r="897" spans="1:23" ht="15.75" x14ac:dyDescent="0.25">
      <c r="A897" s="11"/>
      <c r="B897" s="19"/>
      <c r="C897" s="24"/>
      <c r="D897" s="11"/>
      <c r="E897" s="12"/>
      <c r="F897" s="37"/>
      <c r="G897" s="12"/>
      <c r="H897" s="12"/>
      <c r="I897" s="12"/>
      <c r="J897" s="12"/>
      <c r="K897" s="12"/>
      <c r="L897" s="12"/>
      <c r="M897" s="12"/>
      <c r="N897" s="598"/>
      <c r="O897" s="12"/>
      <c r="P897" s="37"/>
      <c r="Q897" s="37"/>
      <c r="R897" s="37"/>
      <c r="S897" s="37"/>
      <c r="T897" s="37"/>
      <c r="U897" s="12"/>
      <c r="V897" s="12"/>
      <c r="W897" s="12"/>
    </row>
    <row r="898" spans="1:23" ht="15.75" x14ac:dyDescent="0.25">
      <c r="A898" s="11"/>
      <c r="B898" s="19"/>
      <c r="C898" s="24"/>
      <c r="D898" s="11"/>
      <c r="E898" s="12"/>
      <c r="F898" s="37"/>
      <c r="G898" s="12"/>
      <c r="H898" s="12"/>
      <c r="I898" s="12"/>
      <c r="J898" s="12"/>
      <c r="K898" s="12"/>
      <c r="L898" s="12"/>
      <c r="M898" s="12"/>
      <c r="N898" s="598"/>
      <c r="O898" s="12"/>
      <c r="P898" s="37"/>
      <c r="Q898" s="37"/>
      <c r="R898" s="37"/>
      <c r="S898" s="37"/>
      <c r="T898" s="37"/>
      <c r="U898" s="12"/>
      <c r="V898" s="12"/>
      <c r="W898" s="12"/>
    </row>
    <row r="899" spans="1:23" ht="15.75" x14ac:dyDescent="0.25">
      <c r="A899" s="11"/>
      <c r="B899" s="19"/>
      <c r="C899" s="24"/>
      <c r="D899" s="11"/>
      <c r="E899" s="12"/>
      <c r="F899" s="37"/>
      <c r="G899" s="12"/>
      <c r="H899" s="12"/>
      <c r="I899" s="12"/>
      <c r="J899" s="12"/>
      <c r="K899" s="12"/>
      <c r="L899" s="12"/>
      <c r="M899" s="12"/>
      <c r="N899" s="598"/>
      <c r="O899" s="12"/>
      <c r="P899" s="37"/>
      <c r="Q899" s="37"/>
      <c r="R899" s="37"/>
      <c r="S899" s="37"/>
      <c r="T899" s="37"/>
      <c r="U899" s="12"/>
      <c r="V899" s="12"/>
      <c r="W899" s="12"/>
    </row>
    <row r="900" spans="1:23" ht="15.75" x14ac:dyDescent="0.25">
      <c r="A900" s="11"/>
      <c r="B900" s="19"/>
      <c r="C900" s="24"/>
      <c r="D900" s="11"/>
      <c r="E900" s="12"/>
      <c r="F900" s="37"/>
      <c r="G900" s="12"/>
      <c r="H900" s="12"/>
      <c r="I900" s="12"/>
      <c r="J900" s="12"/>
      <c r="K900" s="12"/>
      <c r="L900" s="12"/>
      <c r="M900" s="12"/>
      <c r="N900" s="598"/>
      <c r="O900" s="12"/>
      <c r="P900" s="37"/>
      <c r="Q900" s="37"/>
      <c r="R900" s="37"/>
      <c r="S900" s="37"/>
      <c r="T900" s="37"/>
      <c r="U900" s="12"/>
      <c r="V900" s="12"/>
      <c r="W900" s="12"/>
    </row>
    <row r="901" spans="1:23" ht="15.75" x14ac:dyDescent="0.25">
      <c r="A901" s="11"/>
      <c r="B901" s="19"/>
      <c r="C901" s="24"/>
      <c r="D901" s="11"/>
      <c r="E901" s="12"/>
      <c r="F901" s="37"/>
      <c r="G901" s="12"/>
      <c r="H901" s="12"/>
      <c r="I901" s="12"/>
      <c r="J901" s="12"/>
      <c r="K901" s="12"/>
      <c r="L901" s="12"/>
      <c r="M901" s="12"/>
      <c r="N901" s="598"/>
      <c r="O901" s="12"/>
      <c r="P901" s="37"/>
      <c r="Q901" s="37"/>
      <c r="R901" s="37"/>
      <c r="S901" s="37"/>
      <c r="T901" s="37"/>
      <c r="U901" s="12"/>
      <c r="V901" s="12"/>
      <c r="W901" s="12"/>
    </row>
    <row r="902" spans="1:23" ht="15.75" x14ac:dyDescent="0.25">
      <c r="A902" s="11"/>
      <c r="B902" s="19"/>
      <c r="C902" s="24"/>
      <c r="D902" s="11"/>
      <c r="E902" s="12"/>
      <c r="F902" s="37"/>
      <c r="G902" s="12"/>
      <c r="H902" s="12"/>
      <c r="I902" s="12"/>
      <c r="J902" s="12"/>
      <c r="K902" s="12"/>
      <c r="L902" s="12"/>
      <c r="M902" s="12"/>
      <c r="N902" s="598"/>
      <c r="O902" s="12"/>
      <c r="P902" s="37"/>
      <c r="Q902" s="37"/>
      <c r="R902" s="37"/>
      <c r="S902" s="37"/>
      <c r="T902" s="37"/>
      <c r="U902" s="12"/>
      <c r="V902" s="12"/>
      <c r="W902" s="12"/>
    </row>
    <row r="903" spans="1:23" ht="15.75" x14ac:dyDescent="0.25">
      <c r="A903" s="11"/>
      <c r="B903" s="19"/>
      <c r="C903" s="24"/>
      <c r="D903" s="11"/>
      <c r="E903" s="12"/>
      <c r="F903" s="37"/>
      <c r="G903" s="12"/>
      <c r="H903" s="12"/>
      <c r="I903" s="12"/>
      <c r="J903" s="12"/>
      <c r="K903" s="12"/>
      <c r="L903" s="12"/>
      <c r="M903" s="12"/>
      <c r="N903" s="598"/>
      <c r="O903" s="12"/>
      <c r="P903" s="37"/>
      <c r="Q903" s="37"/>
      <c r="R903" s="37"/>
      <c r="S903" s="37"/>
      <c r="T903" s="37"/>
      <c r="U903" s="12"/>
      <c r="V903" s="12"/>
      <c r="W903" s="12"/>
    </row>
    <row r="904" spans="1:23" ht="15.75" x14ac:dyDescent="0.25">
      <c r="A904" s="11"/>
      <c r="B904" s="19"/>
      <c r="C904" s="24"/>
      <c r="D904" s="11"/>
      <c r="E904" s="12"/>
      <c r="F904" s="37"/>
      <c r="G904" s="12"/>
      <c r="H904" s="12"/>
      <c r="I904" s="12"/>
      <c r="J904" s="12"/>
      <c r="K904" s="12"/>
      <c r="L904" s="12"/>
      <c r="M904" s="12"/>
      <c r="N904" s="598"/>
      <c r="O904" s="12"/>
      <c r="P904" s="37"/>
      <c r="Q904" s="37"/>
      <c r="R904" s="37"/>
      <c r="S904" s="37"/>
      <c r="T904" s="37"/>
      <c r="U904" s="12"/>
      <c r="V904" s="12"/>
      <c r="W904" s="12"/>
    </row>
    <row r="905" spans="1:23" ht="15.75" x14ac:dyDescent="0.25">
      <c r="A905" s="11"/>
      <c r="B905" s="19"/>
      <c r="C905" s="24"/>
      <c r="D905" s="11"/>
      <c r="E905" s="12"/>
      <c r="F905" s="37"/>
      <c r="G905" s="12"/>
      <c r="H905" s="12"/>
      <c r="I905" s="12"/>
      <c r="J905" s="12"/>
      <c r="K905" s="12"/>
      <c r="L905" s="12"/>
      <c r="M905" s="12"/>
      <c r="N905" s="598"/>
      <c r="O905" s="12"/>
      <c r="P905" s="37"/>
      <c r="Q905" s="37"/>
      <c r="R905" s="37"/>
      <c r="S905" s="37"/>
      <c r="T905" s="37"/>
      <c r="U905" s="12"/>
      <c r="V905" s="12"/>
      <c r="W905" s="12"/>
    </row>
    <row r="906" spans="1:23" ht="15.75" x14ac:dyDescent="0.25">
      <c r="A906" s="11"/>
      <c r="B906" s="19"/>
      <c r="C906" s="24"/>
      <c r="D906" s="11"/>
      <c r="E906" s="12"/>
      <c r="F906" s="37"/>
      <c r="G906" s="12"/>
      <c r="H906" s="12"/>
      <c r="I906" s="12"/>
      <c r="J906" s="12"/>
      <c r="K906" s="12"/>
      <c r="L906" s="12"/>
      <c r="M906" s="12"/>
      <c r="N906" s="598"/>
      <c r="O906" s="12"/>
      <c r="P906" s="37"/>
      <c r="Q906" s="37"/>
      <c r="R906" s="37"/>
      <c r="S906" s="37"/>
      <c r="T906" s="37"/>
      <c r="U906" s="12"/>
      <c r="V906" s="12"/>
      <c r="W906" s="12"/>
    </row>
    <row r="907" spans="1:23" ht="15.75" x14ac:dyDescent="0.25">
      <c r="A907" s="11"/>
      <c r="B907" s="19"/>
      <c r="C907" s="24"/>
      <c r="D907" s="11"/>
      <c r="E907" s="12"/>
      <c r="F907" s="37"/>
      <c r="G907" s="12"/>
      <c r="H907" s="12"/>
      <c r="I907" s="12"/>
      <c r="J907" s="12"/>
      <c r="K907" s="12"/>
      <c r="L907" s="12"/>
      <c r="M907" s="12"/>
      <c r="N907" s="598"/>
      <c r="O907" s="12"/>
      <c r="P907" s="37"/>
      <c r="Q907" s="37"/>
      <c r="R907" s="37"/>
      <c r="S907" s="37"/>
      <c r="T907" s="37"/>
      <c r="U907" s="12"/>
      <c r="V907" s="12"/>
      <c r="W907" s="12"/>
    </row>
    <row r="908" spans="1:23" ht="15.75" x14ac:dyDescent="0.25">
      <c r="A908" s="11"/>
      <c r="B908" s="19"/>
      <c r="C908" s="24"/>
      <c r="D908" s="11"/>
      <c r="E908" s="12"/>
      <c r="F908" s="37"/>
      <c r="G908" s="12"/>
      <c r="H908" s="12"/>
      <c r="I908" s="12"/>
      <c r="J908" s="12"/>
      <c r="K908" s="12"/>
      <c r="L908" s="12"/>
      <c r="M908" s="12"/>
      <c r="N908" s="598"/>
      <c r="O908" s="12"/>
      <c r="P908" s="37"/>
      <c r="Q908" s="37"/>
      <c r="R908" s="37"/>
      <c r="S908" s="37"/>
      <c r="T908" s="37"/>
      <c r="U908" s="12"/>
      <c r="V908" s="12"/>
      <c r="W908" s="12"/>
    </row>
    <row r="909" spans="1:23" ht="15.75" x14ac:dyDescent="0.25">
      <c r="A909" s="11"/>
      <c r="B909" s="19"/>
      <c r="C909" s="24"/>
      <c r="D909" s="11"/>
      <c r="E909" s="12"/>
      <c r="F909" s="37"/>
      <c r="G909" s="12"/>
      <c r="H909" s="12"/>
      <c r="I909" s="12"/>
      <c r="J909" s="12"/>
      <c r="K909" s="12"/>
      <c r="L909" s="12"/>
      <c r="M909" s="12"/>
      <c r="N909" s="598"/>
      <c r="O909" s="12"/>
      <c r="P909" s="37"/>
      <c r="Q909" s="37"/>
      <c r="R909" s="37"/>
      <c r="S909" s="37"/>
      <c r="T909" s="37"/>
      <c r="U909" s="12"/>
      <c r="V909" s="12"/>
      <c r="W909" s="12"/>
    </row>
    <row r="910" spans="1:23" ht="15.75" x14ac:dyDescent="0.25">
      <c r="A910" s="11"/>
      <c r="B910" s="19"/>
      <c r="C910" s="24"/>
      <c r="D910" s="11"/>
      <c r="E910" s="12"/>
      <c r="F910" s="37"/>
      <c r="G910" s="12"/>
      <c r="H910" s="12"/>
      <c r="I910" s="12"/>
      <c r="J910" s="12"/>
      <c r="K910" s="12"/>
      <c r="L910" s="12"/>
      <c r="M910" s="12"/>
      <c r="N910" s="598"/>
      <c r="O910" s="12"/>
      <c r="P910" s="37"/>
      <c r="Q910" s="37"/>
      <c r="R910" s="37"/>
      <c r="S910" s="37"/>
      <c r="T910" s="37"/>
      <c r="U910" s="12"/>
      <c r="V910" s="12"/>
      <c r="W910" s="12"/>
    </row>
    <row r="911" spans="1:23" ht="15.75" x14ac:dyDescent="0.25">
      <c r="A911" s="11"/>
      <c r="B911" s="19"/>
      <c r="C911" s="24"/>
      <c r="D911" s="11"/>
      <c r="E911" s="12"/>
      <c r="F911" s="37"/>
      <c r="G911" s="12"/>
      <c r="H911" s="12"/>
      <c r="I911" s="12"/>
      <c r="J911" s="12"/>
      <c r="K911" s="12"/>
      <c r="L911" s="12"/>
      <c r="M911" s="12"/>
      <c r="N911" s="598"/>
      <c r="O911" s="12"/>
      <c r="P911" s="37"/>
      <c r="Q911" s="37"/>
      <c r="R911" s="37"/>
      <c r="S911" s="37"/>
      <c r="T911" s="37"/>
      <c r="U911" s="12"/>
      <c r="V911" s="12"/>
      <c r="W911" s="12"/>
    </row>
    <row r="912" spans="1:23" ht="15.75" x14ac:dyDescent="0.25">
      <c r="A912" s="11"/>
      <c r="B912" s="19"/>
      <c r="C912" s="24"/>
      <c r="D912" s="11"/>
      <c r="E912" s="12"/>
      <c r="F912" s="37"/>
      <c r="G912" s="12"/>
      <c r="H912" s="12"/>
      <c r="I912" s="12"/>
      <c r="J912" s="12"/>
      <c r="K912" s="12"/>
      <c r="L912" s="12"/>
      <c r="M912" s="12"/>
      <c r="N912" s="598"/>
      <c r="O912" s="12"/>
      <c r="P912" s="37"/>
      <c r="Q912" s="37"/>
      <c r="R912" s="37"/>
      <c r="S912" s="37"/>
      <c r="T912" s="37"/>
      <c r="U912" s="12"/>
      <c r="V912" s="12"/>
      <c r="W912" s="12"/>
    </row>
    <row r="913" spans="1:23" ht="15.75" x14ac:dyDescent="0.25">
      <c r="A913" s="11"/>
      <c r="B913" s="19"/>
      <c r="C913" s="24"/>
      <c r="D913" s="11"/>
      <c r="E913" s="12"/>
      <c r="F913" s="37"/>
      <c r="G913" s="12"/>
      <c r="H913" s="12"/>
      <c r="I913" s="12"/>
      <c r="J913" s="12"/>
      <c r="K913" s="12"/>
      <c r="L913" s="12"/>
      <c r="M913" s="12"/>
      <c r="N913" s="598"/>
      <c r="O913" s="12"/>
      <c r="P913" s="37"/>
      <c r="Q913" s="37"/>
      <c r="R913" s="37"/>
      <c r="S913" s="37"/>
      <c r="T913" s="37"/>
      <c r="U913" s="12"/>
      <c r="V913" s="12"/>
      <c r="W913" s="12"/>
    </row>
    <row r="914" spans="1:23" ht="15.75" x14ac:dyDescent="0.25">
      <c r="A914" s="11"/>
      <c r="B914" s="19"/>
      <c r="C914" s="24"/>
      <c r="D914" s="11"/>
      <c r="E914" s="12"/>
      <c r="F914" s="37"/>
      <c r="G914" s="12"/>
      <c r="H914" s="12"/>
      <c r="I914" s="12"/>
      <c r="J914" s="12"/>
      <c r="K914" s="12"/>
      <c r="L914" s="12"/>
      <c r="M914" s="12"/>
      <c r="N914" s="598"/>
      <c r="O914" s="12"/>
      <c r="P914" s="37"/>
      <c r="Q914" s="37"/>
      <c r="R914" s="37"/>
      <c r="S914" s="37"/>
      <c r="T914" s="37"/>
      <c r="U914" s="12"/>
      <c r="V914" s="12"/>
      <c r="W914" s="12"/>
    </row>
    <row r="915" spans="1:23" ht="15.75" x14ac:dyDescent="0.25">
      <c r="A915" s="11"/>
      <c r="B915" s="19"/>
      <c r="C915" s="24"/>
      <c r="D915" s="11"/>
      <c r="E915" s="12"/>
      <c r="F915" s="37"/>
      <c r="G915" s="12"/>
      <c r="H915" s="12"/>
      <c r="I915" s="12"/>
      <c r="J915" s="12"/>
      <c r="K915" s="12"/>
      <c r="L915" s="12"/>
      <c r="M915" s="12"/>
      <c r="N915" s="598"/>
      <c r="O915" s="12"/>
      <c r="P915" s="37"/>
      <c r="Q915" s="37"/>
      <c r="R915" s="37"/>
      <c r="S915" s="37"/>
      <c r="T915" s="37"/>
      <c r="U915" s="12"/>
      <c r="V915" s="12"/>
      <c r="W915" s="12"/>
    </row>
    <row r="916" spans="1:23" ht="15.75" x14ac:dyDescent="0.25">
      <c r="A916" s="11"/>
      <c r="B916" s="19"/>
      <c r="C916" s="24"/>
      <c r="D916" s="11"/>
      <c r="E916" s="12"/>
      <c r="F916" s="37"/>
      <c r="G916" s="12"/>
      <c r="H916" s="12"/>
      <c r="I916" s="12"/>
      <c r="J916" s="12"/>
      <c r="K916" s="12"/>
      <c r="L916" s="12"/>
      <c r="M916" s="12"/>
      <c r="N916" s="598"/>
      <c r="O916" s="12"/>
      <c r="P916" s="37"/>
      <c r="Q916" s="37"/>
      <c r="R916" s="37"/>
      <c r="S916" s="37"/>
      <c r="T916" s="37"/>
      <c r="U916" s="12"/>
      <c r="V916" s="12"/>
      <c r="W916" s="12"/>
    </row>
    <row r="917" spans="1:23" ht="15.75" x14ac:dyDescent="0.25">
      <c r="A917" s="11"/>
      <c r="B917" s="19"/>
      <c r="C917" s="24"/>
      <c r="D917" s="11"/>
      <c r="E917" s="12"/>
      <c r="F917" s="37"/>
      <c r="G917" s="12"/>
      <c r="H917" s="12"/>
      <c r="I917" s="12"/>
      <c r="J917" s="12"/>
      <c r="K917" s="12"/>
      <c r="L917" s="12"/>
      <c r="M917" s="12"/>
      <c r="N917" s="598"/>
      <c r="O917" s="12"/>
      <c r="P917" s="37"/>
      <c r="Q917" s="37"/>
      <c r="R917" s="37"/>
      <c r="S917" s="37"/>
      <c r="T917" s="37"/>
      <c r="U917" s="12"/>
      <c r="V917" s="12"/>
      <c r="W917" s="12"/>
    </row>
    <row r="918" spans="1:23" ht="15.75" x14ac:dyDescent="0.25">
      <c r="A918" s="11"/>
      <c r="B918" s="19"/>
      <c r="C918" s="24"/>
      <c r="D918" s="11"/>
      <c r="E918" s="12"/>
      <c r="F918" s="37"/>
      <c r="G918" s="12"/>
      <c r="H918" s="12"/>
      <c r="I918" s="12"/>
      <c r="J918" s="12"/>
      <c r="K918" s="12"/>
      <c r="L918" s="12"/>
      <c r="M918" s="12"/>
      <c r="N918" s="598"/>
      <c r="O918" s="12"/>
      <c r="P918" s="37"/>
      <c r="Q918" s="37"/>
      <c r="R918" s="37"/>
      <c r="S918" s="37"/>
      <c r="T918" s="37"/>
      <c r="U918" s="12"/>
      <c r="V918" s="12"/>
      <c r="W918" s="12"/>
    </row>
    <row r="919" spans="1:23" ht="15.75" x14ac:dyDescent="0.25">
      <c r="A919" s="11"/>
      <c r="B919" s="19"/>
      <c r="C919" s="24"/>
      <c r="D919" s="11"/>
      <c r="E919" s="12"/>
      <c r="F919" s="37"/>
      <c r="G919" s="12"/>
      <c r="H919" s="12"/>
      <c r="I919" s="12"/>
      <c r="J919" s="12"/>
      <c r="K919" s="12"/>
      <c r="L919" s="12"/>
      <c r="M919" s="12"/>
      <c r="N919" s="598"/>
      <c r="O919" s="12"/>
      <c r="P919" s="37"/>
      <c r="Q919" s="37"/>
      <c r="R919" s="37"/>
      <c r="S919" s="37"/>
      <c r="T919" s="37"/>
      <c r="U919" s="12"/>
      <c r="V919" s="12"/>
      <c r="W919" s="12"/>
    </row>
    <row r="920" spans="1:23" ht="15.75" x14ac:dyDescent="0.25">
      <c r="A920" s="11"/>
      <c r="B920" s="19"/>
      <c r="C920" s="24"/>
      <c r="D920" s="11"/>
      <c r="E920" s="12"/>
      <c r="F920" s="37"/>
      <c r="G920" s="12"/>
      <c r="H920" s="12"/>
      <c r="I920" s="12"/>
      <c r="J920" s="12"/>
      <c r="K920" s="12"/>
      <c r="L920" s="12"/>
      <c r="M920" s="12"/>
      <c r="N920" s="598"/>
      <c r="O920" s="12"/>
      <c r="P920" s="37"/>
      <c r="Q920" s="37"/>
      <c r="R920" s="37"/>
      <c r="S920" s="37"/>
      <c r="T920" s="37"/>
      <c r="U920" s="12"/>
      <c r="V920" s="12"/>
      <c r="W920" s="12"/>
    </row>
    <row r="921" spans="1:23" ht="15.75" x14ac:dyDescent="0.25">
      <c r="A921" s="11"/>
      <c r="B921" s="19"/>
      <c r="C921" s="24"/>
      <c r="D921" s="11"/>
      <c r="E921" s="12"/>
      <c r="F921" s="37"/>
      <c r="G921" s="12"/>
      <c r="H921" s="12"/>
      <c r="I921" s="12"/>
      <c r="J921" s="12"/>
      <c r="K921" s="12"/>
      <c r="L921" s="12"/>
      <c r="M921" s="12"/>
      <c r="N921" s="598"/>
      <c r="O921" s="12"/>
      <c r="P921" s="37"/>
      <c r="Q921" s="37"/>
      <c r="R921" s="37"/>
      <c r="S921" s="37"/>
      <c r="T921" s="37"/>
      <c r="U921" s="12"/>
      <c r="V921" s="12"/>
      <c r="W921" s="12"/>
    </row>
    <row r="922" spans="1:23" ht="15.75" x14ac:dyDescent="0.25">
      <c r="A922" s="11"/>
      <c r="B922" s="19"/>
      <c r="C922" s="24"/>
      <c r="D922" s="11"/>
      <c r="E922" s="12"/>
      <c r="F922" s="37"/>
      <c r="G922" s="12"/>
      <c r="H922" s="12"/>
      <c r="I922" s="12"/>
      <c r="J922" s="12"/>
      <c r="K922" s="12"/>
      <c r="L922" s="12"/>
      <c r="M922" s="12"/>
      <c r="N922" s="598"/>
      <c r="O922" s="12"/>
      <c r="P922" s="37"/>
      <c r="Q922" s="37"/>
      <c r="R922" s="37"/>
      <c r="S922" s="37"/>
      <c r="T922" s="37"/>
      <c r="U922" s="12"/>
      <c r="V922" s="12"/>
      <c r="W922" s="12"/>
    </row>
    <row r="923" spans="1:23" ht="15.75" x14ac:dyDescent="0.25">
      <c r="A923" s="11"/>
      <c r="B923" s="19"/>
      <c r="C923" s="24"/>
      <c r="D923" s="11"/>
      <c r="E923" s="12"/>
      <c r="F923" s="37"/>
      <c r="G923" s="12"/>
      <c r="H923" s="12"/>
      <c r="I923" s="12"/>
      <c r="J923" s="12"/>
      <c r="K923" s="12"/>
      <c r="L923" s="12"/>
      <c r="M923" s="12"/>
      <c r="N923" s="598"/>
      <c r="O923" s="12"/>
      <c r="P923" s="37"/>
      <c r="Q923" s="37"/>
      <c r="R923" s="37"/>
      <c r="S923" s="37"/>
      <c r="T923" s="37"/>
      <c r="U923" s="12"/>
      <c r="V923" s="12"/>
      <c r="W923" s="12"/>
    </row>
  </sheetData>
  <sheetProtection algorithmName="SHA-512" hashValue="Yw8S1kwmkiViuGny7q9yMYP9IrJTcGGWVs9FrVJBxSDjd8uLz8f1OJuxjYAoErlj72u29VOpKtJdwTrd7bOocQ==" saltValue="BpluSd1P6UIOQnYXsNYqbg==" spinCount="100000" sheet="1" formatCells="0" formatColumns="0" formatRows="0" insertHyperlinks="0" autoFilter="0"/>
  <mergeCells count="245">
    <mergeCell ref="B702:D702"/>
    <mergeCell ref="B703:D703"/>
    <mergeCell ref="B704:D704"/>
    <mergeCell ref="D705:D710"/>
    <mergeCell ref="B711:D711"/>
    <mergeCell ref="D712:D720"/>
    <mergeCell ref="C197:C202"/>
    <mergeCell ref="C193:C195"/>
    <mergeCell ref="D578:D583"/>
    <mergeCell ref="C300:C301"/>
    <mergeCell ref="C636:C642"/>
    <mergeCell ref="D635:D642"/>
    <mergeCell ref="B634:D634"/>
    <mergeCell ref="B196:D196"/>
    <mergeCell ref="C251:C259"/>
    <mergeCell ref="C264:C265"/>
    <mergeCell ref="C267:C270"/>
    <mergeCell ref="C275:C276"/>
    <mergeCell ref="D614:D619"/>
    <mergeCell ref="B620:D620"/>
    <mergeCell ref="B613:D613"/>
    <mergeCell ref="B260:D260"/>
    <mergeCell ref="B352:D352"/>
    <mergeCell ref="B261:D261"/>
    <mergeCell ref="A1:O2"/>
    <mergeCell ref="D173:D178"/>
    <mergeCell ref="D197:D206"/>
    <mergeCell ref="D295:D307"/>
    <mergeCell ref="D208:D213"/>
    <mergeCell ref="D180:D185"/>
    <mergeCell ref="D189:D195"/>
    <mergeCell ref="D32:D38"/>
    <mergeCell ref="D40:D45"/>
    <mergeCell ref="B215:D215"/>
    <mergeCell ref="B216:D216"/>
    <mergeCell ref="A214:D214"/>
    <mergeCell ref="B207:D207"/>
    <mergeCell ref="B225:D225"/>
    <mergeCell ref="B156:D156"/>
    <mergeCell ref="D157:D164"/>
    <mergeCell ref="C227:C236"/>
    <mergeCell ref="C283:C287"/>
    <mergeCell ref="C296:C299"/>
    <mergeCell ref="B186:D186"/>
    <mergeCell ref="D290:D293"/>
    <mergeCell ref="B116:D116"/>
    <mergeCell ref="D117:D122"/>
    <mergeCell ref="B249:D249"/>
    <mergeCell ref="D263:D270"/>
    <mergeCell ref="B262:D262"/>
    <mergeCell ref="D250:D259"/>
    <mergeCell ref="B271:D271"/>
    <mergeCell ref="D272:D278"/>
    <mergeCell ref="D107:D115"/>
    <mergeCell ref="B187:D187"/>
    <mergeCell ref="B188:D188"/>
    <mergeCell ref="B123:D123"/>
    <mergeCell ref="B124:D124"/>
    <mergeCell ref="B167:D167"/>
    <mergeCell ref="B237:D237"/>
    <mergeCell ref="B217:D217"/>
    <mergeCell ref="D168:D171"/>
    <mergeCell ref="B56:D56"/>
    <mergeCell ref="B57:D57"/>
    <mergeCell ref="D282:D287"/>
    <mergeCell ref="B281:D281"/>
    <mergeCell ref="B288:D288"/>
    <mergeCell ref="B279:D279"/>
    <mergeCell ref="B280:D280"/>
    <mergeCell ref="D93:D105"/>
    <mergeCell ref="B106:D106"/>
    <mergeCell ref="D218:D224"/>
    <mergeCell ref="C219:C223"/>
    <mergeCell ref="D226:D236"/>
    <mergeCell ref="D238:D248"/>
    <mergeCell ref="C239:C248"/>
    <mergeCell ref="B172:D172"/>
    <mergeCell ref="B179:D179"/>
    <mergeCell ref="B125:D125"/>
    <mergeCell ref="D146:D155"/>
    <mergeCell ref="D140:D144"/>
    <mergeCell ref="D126:D138"/>
    <mergeCell ref="B145:D145"/>
    <mergeCell ref="B139:D139"/>
    <mergeCell ref="B166:D166"/>
    <mergeCell ref="B165:D165"/>
    <mergeCell ref="M5:O5"/>
    <mergeCell ref="A7:D7"/>
    <mergeCell ref="B16:D16"/>
    <mergeCell ref="E4:T4"/>
    <mergeCell ref="D84:D91"/>
    <mergeCell ref="B92:D92"/>
    <mergeCell ref="B83:D83"/>
    <mergeCell ref="D76:D80"/>
    <mergeCell ref="B8:D8"/>
    <mergeCell ref="B81:D81"/>
    <mergeCell ref="B82:D82"/>
    <mergeCell ref="B66:D66"/>
    <mergeCell ref="D58:D65"/>
    <mergeCell ref="D67:D74"/>
    <mergeCell ref="B46:D46"/>
    <mergeCell ref="B29:D29"/>
    <mergeCell ref="B30:D30"/>
    <mergeCell ref="B31:D31"/>
    <mergeCell ref="B39:D39"/>
    <mergeCell ref="B55:D55"/>
    <mergeCell ref="D47:D54"/>
    <mergeCell ref="D24:D27"/>
    <mergeCell ref="A28:D28"/>
    <mergeCell ref="B75:D75"/>
    <mergeCell ref="A4:D4"/>
    <mergeCell ref="D17:D22"/>
    <mergeCell ref="B23:D23"/>
    <mergeCell ref="A5:D5"/>
    <mergeCell ref="E5:I5"/>
    <mergeCell ref="B9:D9"/>
    <mergeCell ref="B10:D10"/>
    <mergeCell ref="D11:D15"/>
    <mergeCell ref="J5:L5"/>
    <mergeCell ref="B343:D343"/>
    <mergeCell ref="D328:D342"/>
    <mergeCell ref="C329:C336"/>
    <mergeCell ref="B294:D294"/>
    <mergeCell ref="C309:C311"/>
    <mergeCell ref="B308:D308"/>
    <mergeCell ref="B314:D314"/>
    <mergeCell ref="B315:D315"/>
    <mergeCell ref="B316:D316"/>
    <mergeCell ref="B320:D320"/>
    <mergeCell ref="B327:D327"/>
    <mergeCell ref="D309:D313"/>
    <mergeCell ref="D321:D326"/>
    <mergeCell ref="D317:D319"/>
    <mergeCell ref="C339:C341"/>
    <mergeCell ref="B458:D458"/>
    <mergeCell ref="D459:D465"/>
    <mergeCell ref="B525:D525"/>
    <mergeCell ref="D344:D349"/>
    <mergeCell ref="B350:D350"/>
    <mergeCell ref="C345:C346"/>
    <mergeCell ref="B457:D457"/>
    <mergeCell ref="B494:D494"/>
    <mergeCell ref="D360:D364"/>
    <mergeCell ref="D353:D358"/>
    <mergeCell ref="D434:D438"/>
    <mergeCell ref="D451:D454"/>
    <mergeCell ref="B402:D402"/>
    <mergeCell ref="B403:D403"/>
    <mergeCell ref="B359:D359"/>
    <mergeCell ref="C356:C358"/>
    <mergeCell ref="B384:D384"/>
    <mergeCell ref="B365:D365"/>
    <mergeCell ref="B385:D385"/>
    <mergeCell ref="C367:C374"/>
    <mergeCell ref="B427:D427"/>
    <mergeCell ref="B503:D503"/>
    <mergeCell ref="D486:D492"/>
    <mergeCell ref="B351:D351"/>
    <mergeCell ref="B686:D686"/>
    <mergeCell ref="D562:D567"/>
    <mergeCell ref="B561:D561"/>
    <mergeCell ref="D526:D534"/>
    <mergeCell ref="D539:D543"/>
    <mergeCell ref="D545:D553"/>
    <mergeCell ref="D555:D560"/>
    <mergeCell ref="B538:D538"/>
    <mergeCell ref="B544:D544"/>
    <mergeCell ref="B568:D568"/>
    <mergeCell ref="B633:D633"/>
    <mergeCell ref="B598:D598"/>
    <mergeCell ref="B597:D597"/>
    <mergeCell ref="B599:D599"/>
    <mergeCell ref="B591:D591"/>
    <mergeCell ref="B643:D643"/>
    <mergeCell ref="D655:D677"/>
    <mergeCell ref="D645:D650"/>
    <mergeCell ref="A535:D535"/>
    <mergeCell ref="B536:D536"/>
    <mergeCell ref="B537:D537"/>
    <mergeCell ref="B554:D554"/>
    <mergeCell ref="D585:D590"/>
    <mergeCell ref="C645:C650"/>
    <mergeCell ref="D679:D683"/>
    <mergeCell ref="D520:D524"/>
    <mergeCell ref="D496:D502"/>
    <mergeCell ref="D511:D518"/>
    <mergeCell ref="B466:D466"/>
    <mergeCell ref="B474:D474"/>
    <mergeCell ref="B509:D509"/>
    <mergeCell ref="D504:D508"/>
    <mergeCell ref="D467:D473"/>
    <mergeCell ref="D475:D484"/>
    <mergeCell ref="B493:D493"/>
    <mergeCell ref="B485:D485"/>
    <mergeCell ref="B495:D495"/>
    <mergeCell ref="B519:D519"/>
    <mergeCell ref="B510:D510"/>
    <mergeCell ref="D428:D432"/>
    <mergeCell ref="B425:D425"/>
    <mergeCell ref="D395:D401"/>
    <mergeCell ref="D687:D693"/>
    <mergeCell ref="D695:D701"/>
    <mergeCell ref="B569:D569"/>
    <mergeCell ref="B570:D570"/>
    <mergeCell ref="B685:D685"/>
    <mergeCell ref="B678:D678"/>
    <mergeCell ref="B684:D684"/>
    <mergeCell ref="B626:D626"/>
    <mergeCell ref="B694:D694"/>
    <mergeCell ref="B654:D654"/>
    <mergeCell ref="B652:D652"/>
    <mergeCell ref="B653:D653"/>
    <mergeCell ref="D621:D625"/>
    <mergeCell ref="D627:D631"/>
    <mergeCell ref="D571:D576"/>
    <mergeCell ref="D592:D596"/>
    <mergeCell ref="D600:D612"/>
    <mergeCell ref="A651:D651"/>
    <mergeCell ref="B577:D577"/>
    <mergeCell ref="B584:D584"/>
    <mergeCell ref="B632:D632"/>
    <mergeCell ref="E3:T3"/>
    <mergeCell ref="B722:F722"/>
    <mergeCell ref="P5:S5"/>
    <mergeCell ref="A3:D3"/>
    <mergeCell ref="D366:D376"/>
    <mergeCell ref="D378:D382"/>
    <mergeCell ref="B377:D377"/>
    <mergeCell ref="C379:C380"/>
    <mergeCell ref="A455:D455"/>
    <mergeCell ref="B456:D456"/>
    <mergeCell ref="D440:D449"/>
    <mergeCell ref="B439:D439"/>
    <mergeCell ref="B450:D450"/>
    <mergeCell ref="B433:D433"/>
    <mergeCell ref="B383:D383"/>
    <mergeCell ref="B404:D404"/>
    <mergeCell ref="B418:D418"/>
    <mergeCell ref="D386:D393"/>
    <mergeCell ref="D405:D409"/>
    <mergeCell ref="D411:D417"/>
    <mergeCell ref="D419:D424"/>
    <mergeCell ref="B394:D394"/>
    <mergeCell ref="B410:D410"/>
    <mergeCell ref="B426:D426"/>
  </mergeCells>
  <conditionalFormatting sqref="F724:F727">
    <cfRule type="containsText" dxfId="363" priority="700" operator="containsText" text="Não">
      <formula>NOT(ISERROR(SEARCH("Não",F724)))</formula>
    </cfRule>
  </conditionalFormatting>
  <conditionalFormatting sqref="E726:F727">
    <cfRule type="containsErrors" dxfId="362" priority="701">
      <formula>ISERROR(E726)</formula>
    </cfRule>
  </conditionalFormatting>
  <conditionalFormatting sqref="J172">
    <cfRule type="expression" priority="695" stopIfTrue="1">
      <formula>$J172=""</formula>
    </cfRule>
    <cfRule type="expression" dxfId="361" priority="698">
      <formula>$F172&lt;&gt;$J172</formula>
    </cfRule>
  </conditionalFormatting>
  <conditionalFormatting sqref="J16">
    <cfRule type="expression" dxfId="360" priority="696">
      <formula>$F16&lt;&gt;$J16</formula>
    </cfRule>
  </conditionalFormatting>
  <conditionalFormatting sqref="J187:J188 J216:J217 J261:J262 J280:J281 J315:J316 J384:J385 J351:J352 J403:J404 J426:J427 J457:J458 J510 J569:J570 J598:J599 J633:J634 J653:J654 J56:J57 J82:J83 J685:J686 J30:J31 J166:J167 J494:J495 J537:J538 J703:J704 J124:J125 J207 J271 J288 J294 J308 J678 J711 J23 J37:J39 J92 J116 J196:J197 J214 J225 J237 J249 J327 J343 J359 J365 J377 J394 J410 J412:J418 J420:J424 J433 J439 J450 J455 J466 J474 J485 J503 J519:J520 J525 J535 J544 J554 J561 J577 J584 J591 J613 J620 J626 J643 J651 J694 J106 J139 J145 J156 J80 J179 J46 J75 J28 J320">
    <cfRule type="expression" priority="531" stopIfTrue="1">
      <formula>$J23=""</formula>
    </cfRule>
    <cfRule type="expression" dxfId="359" priority="532">
      <formula>$F23&lt;&gt;$J23</formula>
    </cfRule>
  </conditionalFormatting>
  <conditionalFormatting sqref="L8">
    <cfRule type="expression" dxfId="358" priority="530">
      <formula>$L8&lt;&gt;$G8</formula>
    </cfRule>
  </conditionalFormatting>
  <conditionalFormatting sqref="L9:L13">
    <cfRule type="expression" dxfId="357" priority="529">
      <formula>$L9&lt;&gt;$G9</formula>
    </cfRule>
  </conditionalFormatting>
  <conditionalFormatting sqref="L30">
    <cfRule type="expression" dxfId="356" priority="524">
      <formula>ABS($L30-$G30)&gt;0</formula>
    </cfRule>
  </conditionalFormatting>
  <conditionalFormatting sqref="L56">
    <cfRule type="expression" dxfId="355" priority="519">
      <formula>ABS($L56-$G56)&gt;0</formula>
    </cfRule>
  </conditionalFormatting>
  <conditionalFormatting sqref="L16">
    <cfRule type="expression" dxfId="354" priority="381">
      <formula>$L16&lt;&gt;$G16</formula>
    </cfRule>
  </conditionalFormatting>
  <conditionalFormatting sqref="L23">
    <cfRule type="expression" dxfId="353" priority="380">
      <formula>$L23&lt;&gt;$G23</formula>
    </cfRule>
  </conditionalFormatting>
  <conditionalFormatting sqref="L31">
    <cfRule type="expression" dxfId="352" priority="379">
      <formula>$L31&lt;&gt;$G31</formula>
    </cfRule>
  </conditionalFormatting>
  <conditionalFormatting sqref="L39">
    <cfRule type="expression" dxfId="351" priority="378">
      <formula>$L39&lt;&gt;$G39</formula>
    </cfRule>
  </conditionalFormatting>
  <conditionalFormatting sqref="L46">
    <cfRule type="expression" dxfId="350" priority="377">
      <formula>$L46&lt;&gt;$G46</formula>
    </cfRule>
  </conditionalFormatting>
  <conditionalFormatting sqref="L57">
    <cfRule type="expression" dxfId="349" priority="376">
      <formula>$L57&lt;&gt;$G57</formula>
    </cfRule>
  </conditionalFormatting>
  <conditionalFormatting sqref="L66">
    <cfRule type="expression" dxfId="348" priority="375">
      <formula>$L66&lt;&gt;$G66</formula>
    </cfRule>
  </conditionalFormatting>
  <conditionalFormatting sqref="L75">
    <cfRule type="expression" dxfId="347" priority="374">
      <formula>$L75&lt;&gt;$G75</formula>
    </cfRule>
  </conditionalFormatting>
  <conditionalFormatting sqref="L83">
    <cfRule type="expression" dxfId="346" priority="373">
      <formula>$L83&lt;&gt;$G83</formula>
    </cfRule>
  </conditionalFormatting>
  <conditionalFormatting sqref="L92">
    <cfRule type="expression" dxfId="345" priority="372">
      <formula>$L92&lt;&gt;$G92</formula>
    </cfRule>
  </conditionalFormatting>
  <conditionalFormatting sqref="L106">
    <cfRule type="expression" dxfId="344" priority="371">
      <formula>$L106&lt;&gt;$G106</formula>
    </cfRule>
  </conditionalFormatting>
  <conditionalFormatting sqref="L116">
    <cfRule type="expression" dxfId="343" priority="370">
      <formula>$L116&lt;&gt;$G116</formula>
    </cfRule>
  </conditionalFormatting>
  <conditionalFormatting sqref="L125">
    <cfRule type="expression" dxfId="342" priority="369">
      <formula>$L125&lt;&gt;$G125</formula>
    </cfRule>
  </conditionalFormatting>
  <conditionalFormatting sqref="L139">
    <cfRule type="expression" dxfId="341" priority="368">
      <formula>$L139&lt;&gt;$G139</formula>
    </cfRule>
  </conditionalFormatting>
  <conditionalFormatting sqref="L145">
    <cfRule type="expression" dxfId="340" priority="367">
      <formula>$L145&lt;&gt;$G145</formula>
    </cfRule>
  </conditionalFormatting>
  <conditionalFormatting sqref="L156">
    <cfRule type="expression" dxfId="339" priority="366">
      <formula>$L156&lt;&gt;$G156</formula>
    </cfRule>
  </conditionalFormatting>
  <conditionalFormatting sqref="L167">
    <cfRule type="expression" dxfId="338" priority="365">
      <formula>$L167&lt;&gt;$G167</formula>
    </cfRule>
  </conditionalFormatting>
  <conditionalFormatting sqref="L172">
    <cfRule type="expression" dxfId="337" priority="364">
      <formula>$L172&lt;&gt;$G172</formula>
    </cfRule>
  </conditionalFormatting>
  <conditionalFormatting sqref="L179">
    <cfRule type="expression" dxfId="336" priority="363">
      <formula>$L179&lt;&gt;$G179</formula>
    </cfRule>
  </conditionalFormatting>
  <conditionalFormatting sqref="L188">
    <cfRule type="expression" dxfId="335" priority="362">
      <formula>$L188&lt;&gt;$G188</formula>
    </cfRule>
  </conditionalFormatting>
  <conditionalFormatting sqref="L196">
    <cfRule type="expression" dxfId="334" priority="361">
      <formula>$L196&lt;&gt;$G196</formula>
    </cfRule>
  </conditionalFormatting>
  <conditionalFormatting sqref="L207">
    <cfRule type="expression" dxfId="333" priority="360">
      <formula>$L207&lt;&gt;$G207</formula>
    </cfRule>
  </conditionalFormatting>
  <conditionalFormatting sqref="L217">
    <cfRule type="expression" dxfId="332" priority="359">
      <formula>$L217&lt;&gt;$G217</formula>
    </cfRule>
  </conditionalFormatting>
  <conditionalFormatting sqref="L225">
    <cfRule type="expression" dxfId="331" priority="358">
      <formula>$L225&lt;&gt;$G225</formula>
    </cfRule>
  </conditionalFormatting>
  <conditionalFormatting sqref="L237">
    <cfRule type="expression" dxfId="330" priority="357">
      <formula>$L237&lt;&gt;$G237</formula>
    </cfRule>
  </conditionalFormatting>
  <conditionalFormatting sqref="L249">
    <cfRule type="expression" dxfId="329" priority="356">
      <formula>$L249&lt;&gt;$G249</formula>
    </cfRule>
  </conditionalFormatting>
  <conditionalFormatting sqref="L262">
    <cfRule type="expression" dxfId="328" priority="355">
      <formula>$L262&lt;&gt;$G262</formula>
    </cfRule>
  </conditionalFormatting>
  <conditionalFormatting sqref="L271">
    <cfRule type="expression" dxfId="327" priority="354">
      <formula>$L271&lt;&gt;$G271</formula>
    </cfRule>
  </conditionalFormatting>
  <conditionalFormatting sqref="L281">
    <cfRule type="expression" dxfId="326" priority="353">
      <formula>$L281&lt;&gt;$G281</formula>
    </cfRule>
  </conditionalFormatting>
  <conditionalFormatting sqref="L288">
    <cfRule type="expression" dxfId="325" priority="352">
      <formula>$L288&lt;&gt;$G288</formula>
    </cfRule>
  </conditionalFormatting>
  <conditionalFormatting sqref="L294">
    <cfRule type="expression" dxfId="324" priority="351">
      <formula>$L294&lt;&gt;$G294</formula>
    </cfRule>
  </conditionalFormatting>
  <conditionalFormatting sqref="L308">
    <cfRule type="expression" dxfId="323" priority="350">
      <formula>$L308&lt;&gt;$G308</formula>
    </cfRule>
  </conditionalFormatting>
  <conditionalFormatting sqref="L316">
    <cfRule type="expression" dxfId="322" priority="348">
      <formula>$L316&lt;&gt;$G316</formula>
    </cfRule>
  </conditionalFormatting>
  <conditionalFormatting sqref="L320">
    <cfRule type="expression" dxfId="321" priority="347">
      <formula>$L320&lt;&gt;$G320</formula>
    </cfRule>
  </conditionalFormatting>
  <conditionalFormatting sqref="L327">
    <cfRule type="expression" dxfId="320" priority="346">
      <formula>$L327&lt;&gt;$G327</formula>
    </cfRule>
  </conditionalFormatting>
  <conditionalFormatting sqref="L343">
    <cfRule type="expression" dxfId="319" priority="345">
      <formula>$L343&lt;&gt;$G343</formula>
    </cfRule>
  </conditionalFormatting>
  <conditionalFormatting sqref="L359">
    <cfRule type="expression" dxfId="318" priority="343">
      <formula>$L359&lt;&gt;$G359</formula>
    </cfRule>
  </conditionalFormatting>
  <conditionalFormatting sqref="L365">
    <cfRule type="expression" dxfId="317" priority="342">
      <formula>$L365&lt;&gt;$G365</formula>
    </cfRule>
  </conditionalFormatting>
  <conditionalFormatting sqref="L377">
    <cfRule type="expression" dxfId="316" priority="341">
      <formula>$L377&lt;&gt;$G377</formula>
    </cfRule>
  </conditionalFormatting>
  <conditionalFormatting sqref="L385">
    <cfRule type="expression" dxfId="315" priority="340">
      <formula>$L385&lt;&gt;$G385</formula>
    </cfRule>
  </conditionalFormatting>
  <conditionalFormatting sqref="L394">
    <cfRule type="expression" dxfId="314" priority="339">
      <formula>$L394&lt;&gt;$G394</formula>
    </cfRule>
  </conditionalFormatting>
  <conditionalFormatting sqref="L404">
    <cfRule type="expression" dxfId="313" priority="338">
      <formula>$L404&lt;&gt;$G404</formula>
    </cfRule>
  </conditionalFormatting>
  <conditionalFormatting sqref="L410">
    <cfRule type="expression" dxfId="312" priority="337">
      <formula>$L410&lt;&gt;$G410</formula>
    </cfRule>
  </conditionalFormatting>
  <conditionalFormatting sqref="L418">
    <cfRule type="expression" dxfId="311" priority="336">
      <formula>$L418&lt;&gt;$G418</formula>
    </cfRule>
  </conditionalFormatting>
  <conditionalFormatting sqref="L427">
    <cfRule type="expression" dxfId="310" priority="335">
      <formula>$L427&lt;&gt;$G427</formula>
    </cfRule>
  </conditionalFormatting>
  <conditionalFormatting sqref="L433">
    <cfRule type="expression" dxfId="309" priority="334">
      <formula>$L433&lt;&gt;$G433</formula>
    </cfRule>
  </conditionalFormatting>
  <conditionalFormatting sqref="L439">
    <cfRule type="expression" dxfId="308" priority="333">
      <formula>$L439&lt;&gt;$G439</formula>
    </cfRule>
  </conditionalFormatting>
  <conditionalFormatting sqref="L450">
    <cfRule type="expression" dxfId="307" priority="332">
      <formula>$L450&lt;&gt;$G450</formula>
    </cfRule>
  </conditionalFormatting>
  <conditionalFormatting sqref="L458">
    <cfRule type="expression" dxfId="306" priority="331">
      <formula>$L458&lt;&gt;$G458</formula>
    </cfRule>
  </conditionalFormatting>
  <conditionalFormatting sqref="L466">
    <cfRule type="expression" dxfId="305" priority="330">
      <formula>$L466&lt;&gt;$G466</formula>
    </cfRule>
  </conditionalFormatting>
  <conditionalFormatting sqref="L474">
    <cfRule type="expression" dxfId="304" priority="329">
      <formula>$L474&lt;&gt;$G474</formula>
    </cfRule>
  </conditionalFormatting>
  <conditionalFormatting sqref="L485">
    <cfRule type="expression" dxfId="303" priority="328">
      <formula>$L485&lt;&gt;$G485</formula>
    </cfRule>
  </conditionalFormatting>
  <conditionalFormatting sqref="L495">
    <cfRule type="expression" dxfId="302" priority="327">
      <formula>$L495&lt;&gt;$G495</formula>
    </cfRule>
  </conditionalFormatting>
  <conditionalFormatting sqref="L503">
    <cfRule type="expression" dxfId="301" priority="326">
      <formula>$L503&lt;&gt;$G503</formula>
    </cfRule>
  </conditionalFormatting>
  <conditionalFormatting sqref="L510">
    <cfRule type="expression" dxfId="300" priority="325">
      <formula>$L510&lt;&gt;$G510</formula>
    </cfRule>
  </conditionalFormatting>
  <conditionalFormatting sqref="L519">
    <cfRule type="expression" dxfId="299" priority="324">
      <formula>$L519&lt;&gt;$G519</formula>
    </cfRule>
  </conditionalFormatting>
  <conditionalFormatting sqref="L525">
    <cfRule type="expression" dxfId="298" priority="323">
      <formula>$L525&lt;&gt;$G525</formula>
    </cfRule>
  </conditionalFormatting>
  <conditionalFormatting sqref="L538">
    <cfRule type="expression" dxfId="297" priority="322">
      <formula>$L538&lt;&gt;$G538</formula>
    </cfRule>
  </conditionalFormatting>
  <conditionalFormatting sqref="L544">
    <cfRule type="expression" dxfId="296" priority="321">
      <formula>$L544&lt;&gt;$G544</formula>
    </cfRule>
  </conditionalFormatting>
  <conditionalFormatting sqref="L554">
    <cfRule type="expression" dxfId="295" priority="320">
      <formula>$L554&lt;&gt;$G554</formula>
    </cfRule>
  </conditionalFormatting>
  <conditionalFormatting sqref="L561">
    <cfRule type="expression" dxfId="294" priority="319">
      <formula>$L561&lt;&gt;$G561</formula>
    </cfRule>
  </conditionalFormatting>
  <conditionalFormatting sqref="L570">
    <cfRule type="expression" dxfId="293" priority="318">
      <formula>$L570&lt;&gt;$G570</formula>
    </cfRule>
  </conditionalFormatting>
  <conditionalFormatting sqref="L577">
    <cfRule type="expression" dxfId="292" priority="317">
      <formula>$L577&lt;&gt;$G577</formula>
    </cfRule>
  </conditionalFormatting>
  <conditionalFormatting sqref="L584">
    <cfRule type="expression" dxfId="291" priority="316">
      <formula>$L584&lt;&gt;$G584</formula>
    </cfRule>
  </conditionalFormatting>
  <conditionalFormatting sqref="L599">
    <cfRule type="expression" dxfId="290" priority="314">
      <formula>$L599&lt;&gt;$G599</formula>
    </cfRule>
  </conditionalFormatting>
  <conditionalFormatting sqref="L613">
    <cfRule type="expression" dxfId="289" priority="313">
      <formula>$L613&lt;&gt;$G613</formula>
    </cfRule>
  </conditionalFormatting>
  <conditionalFormatting sqref="L620">
    <cfRule type="expression" dxfId="288" priority="312">
      <formula>$L620&lt;&gt;$G620</formula>
    </cfRule>
  </conditionalFormatting>
  <conditionalFormatting sqref="L626">
    <cfRule type="expression" dxfId="287" priority="311">
      <formula>$L626&lt;&gt;$G626</formula>
    </cfRule>
  </conditionalFormatting>
  <conditionalFormatting sqref="L634">
    <cfRule type="expression" dxfId="286" priority="310">
      <formula>$L634&lt;&gt;$G634</formula>
    </cfRule>
  </conditionalFormatting>
  <conditionalFormatting sqref="L643">
    <cfRule type="expression" dxfId="285" priority="309">
      <formula>$L643&lt;&gt;$G643</formula>
    </cfRule>
  </conditionalFormatting>
  <conditionalFormatting sqref="L654">
    <cfRule type="expression" dxfId="284" priority="308">
      <formula>$L654&lt;&gt;$G654</formula>
    </cfRule>
  </conditionalFormatting>
  <conditionalFormatting sqref="L678">
    <cfRule type="expression" dxfId="283" priority="307">
      <formula>$L678&lt;&gt;$G678</formula>
    </cfRule>
  </conditionalFormatting>
  <conditionalFormatting sqref="L686">
    <cfRule type="expression" dxfId="282" priority="306">
      <formula>$L686&lt;&gt;$G686</formula>
    </cfRule>
  </conditionalFormatting>
  <conditionalFormatting sqref="L694">
    <cfRule type="expression" dxfId="281" priority="305">
      <formula>$L694&lt;&gt;$G694</formula>
    </cfRule>
  </conditionalFormatting>
  <conditionalFormatting sqref="L704">
    <cfRule type="expression" dxfId="280" priority="304">
      <formula>$L704&lt;&gt;$G704</formula>
    </cfRule>
  </conditionalFormatting>
  <conditionalFormatting sqref="L711">
    <cfRule type="expression" dxfId="279" priority="303">
      <formula>$L711&lt;&gt;$G711</formula>
    </cfRule>
  </conditionalFormatting>
  <conditionalFormatting sqref="L29">
    <cfRule type="expression" dxfId="278" priority="302">
      <formula>$L29&lt;&gt;$G29</formula>
    </cfRule>
  </conditionalFormatting>
  <conditionalFormatting sqref="L55">
    <cfRule type="expression" dxfId="277" priority="301">
      <formula>$L55&lt;&gt;$G55</formula>
    </cfRule>
  </conditionalFormatting>
  <conditionalFormatting sqref="L81">
    <cfRule type="expression" dxfId="276" priority="300">
      <formula>$L81&lt;&gt;$G81</formula>
    </cfRule>
  </conditionalFormatting>
  <conditionalFormatting sqref="L123">
    <cfRule type="expression" dxfId="275" priority="299">
      <formula>$L123&lt;&gt;$G123</formula>
    </cfRule>
  </conditionalFormatting>
  <conditionalFormatting sqref="L165">
    <cfRule type="expression" dxfId="274" priority="298">
      <formula>$L165&lt;&gt;$G165</formula>
    </cfRule>
  </conditionalFormatting>
  <conditionalFormatting sqref="L186">
    <cfRule type="expression" dxfId="273" priority="297">
      <formula>$L186&lt;&gt;$G186</formula>
    </cfRule>
  </conditionalFormatting>
  <conditionalFormatting sqref="L215">
    <cfRule type="expression" dxfId="272" priority="296">
      <formula>$L215&lt;&gt;$G215</formula>
    </cfRule>
  </conditionalFormatting>
  <conditionalFormatting sqref="L260">
    <cfRule type="expression" dxfId="271" priority="295">
      <formula>$L260&lt;&gt;$G260</formula>
    </cfRule>
  </conditionalFormatting>
  <conditionalFormatting sqref="L279">
    <cfRule type="expression" dxfId="270" priority="294">
      <formula>$L279&lt;&gt;$G279</formula>
    </cfRule>
  </conditionalFormatting>
  <conditionalFormatting sqref="L314">
    <cfRule type="expression" dxfId="269" priority="293">
      <formula>$L314&lt;&gt;$G314</formula>
    </cfRule>
  </conditionalFormatting>
  <conditionalFormatting sqref="L350">
    <cfRule type="expression" dxfId="268" priority="292">
      <formula>$L350&lt;&gt;$G350</formula>
    </cfRule>
  </conditionalFormatting>
  <conditionalFormatting sqref="L383">
    <cfRule type="expression" dxfId="267" priority="291">
      <formula>$L383&lt;&gt;$G383</formula>
    </cfRule>
  </conditionalFormatting>
  <conditionalFormatting sqref="L402">
    <cfRule type="expression" dxfId="266" priority="290">
      <formula>$L402&lt;&gt;$G402</formula>
    </cfRule>
  </conditionalFormatting>
  <conditionalFormatting sqref="L425">
    <cfRule type="expression" dxfId="265" priority="289">
      <formula>$L425&lt;&gt;$G425</formula>
    </cfRule>
  </conditionalFormatting>
  <conditionalFormatting sqref="L456">
    <cfRule type="expression" dxfId="264" priority="288">
      <formula>$L456&lt;&gt;$G456</formula>
    </cfRule>
  </conditionalFormatting>
  <conditionalFormatting sqref="L493">
    <cfRule type="expression" dxfId="263" priority="287">
      <formula>$L493&lt;&gt;$G493</formula>
    </cfRule>
  </conditionalFormatting>
  <conditionalFormatting sqref="L509">
    <cfRule type="expression" dxfId="262" priority="286">
      <formula>$L509&lt;&gt;$G509</formula>
    </cfRule>
  </conditionalFormatting>
  <conditionalFormatting sqref="L536">
    <cfRule type="expression" dxfId="261" priority="285">
      <formula>$L536&lt;&gt;$G536</formula>
    </cfRule>
  </conditionalFormatting>
  <conditionalFormatting sqref="L568">
    <cfRule type="expression" dxfId="260" priority="284">
      <formula>$L568&lt;&gt;$G568</formula>
    </cfRule>
  </conditionalFormatting>
  <conditionalFormatting sqref="L597">
    <cfRule type="expression" dxfId="259" priority="283">
      <formula>$L597&lt;&gt;$G597</formula>
    </cfRule>
  </conditionalFormatting>
  <conditionalFormatting sqref="L632">
    <cfRule type="expression" dxfId="258" priority="282">
      <formula>$L632&lt;&gt;$G632</formula>
    </cfRule>
  </conditionalFormatting>
  <conditionalFormatting sqref="L652">
    <cfRule type="expression" dxfId="257" priority="281">
      <formula>$L652&lt;&gt;$G652</formula>
    </cfRule>
  </conditionalFormatting>
  <conditionalFormatting sqref="L684">
    <cfRule type="expression" dxfId="256" priority="280">
      <formula>$L684&lt;&gt;$G684</formula>
    </cfRule>
  </conditionalFormatting>
  <conditionalFormatting sqref="L702">
    <cfRule type="expression" dxfId="255" priority="279">
      <formula>$L702&lt;&gt;$G702</formula>
    </cfRule>
  </conditionalFormatting>
  <conditionalFormatting sqref="M13">
    <cfRule type="expression" dxfId="254" priority="242">
      <formula>$M13&lt;&gt;$J13</formula>
    </cfRule>
  </conditionalFormatting>
  <conditionalFormatting sqref="M12:M15 M169:M171">
    <cfRule type="expression" dxfId="253" priority="248">
      <formula>$M12&lt;&gt;$J12</formula>
    </cfRule>
  </conditionalFormatting>
  <conditionalFormatting sqref="M13:M15">
    <cfRule type="expression" dxfId="252" priority="239">
      <formula>$M13&lt;&gt;$J13</formula>
    </cfRule>
  </conditionalFormatting>
  <conditionalFormatting sqref="M13:M15">
    <cfRule type="expression" dxfId="251" priority="238">
      <formula>$M13&lt;&gt;$J13</formula>
    </cfRule>
  </conditionalFormatting>
  <conditionalFormatting sqref="O10">
    <cfRule type="expression" dxfId="250" priority="233">
      <formula>$O10&lt;&gt;$L10</formula>
    </cfRule>
  </conditionalFormatting>
  <conditionalFormatting sqref="M13:M15">
    <cfRule type="expression" dxfId="249" priority="228">
      <formula>$M13&lt;&gt;$J13</formula>
    </cfRule>
  </conditionalFormatting>
  <conditionalFormatting sqref="M17:M22">
    <cfRule type="expression" dxfId="248" priority="227">
      <formula>$M17&lt;&gt;$J17</formula>
    </cfRule>
  </conditionalFormatting>
  <conditionalFormatting sqref="M24:M27">
    <cfRule type="expression" dxfId="247" priority="225">
      <formula>$M24&lt;&gt;$J24</formula>
    </cfRule>
  </conditionalFormatting>
  <conditionalFormatting sqref="O8">
    <cfRule type="expression" dxfId="246" priority="223">
      <formula>$O8&lt;&gt;$L8</formula>
    </cfRule>
  </conditionalFormatting>
  <conditionalFormatting sqref="O29">
    <cfRule type="expression" dxfId="245" priority="222">
      <formula>$O29&lt;&gt;$L29</formula>
    </cfRule>
  </conditionalFormatting>
  <conditionalFormatting sqref="M33:M38">
    <cfRule type="expression" dxfId="244" priority="383">
      <formula>$M33&lt;&gt;$J33</formula>
    </cfRule>
  </conditionalFormatting>
  <conditionalFormatting sqref="M34:M38">
    <cfRule type="expression" dxfId="243" priority="220">
      <formula>$M34&lt;&gt;$J34</formula>
    </cfRule>
  </conditionalFormatting>
  <conditionalFormatting sqref="M41:M45">
    <cfRule type="expression" dxfId="242" priority="219">
      <formula>$M41&lt;&gt;$J41</formula>
    </cfRule>
  </conditionalFormatting>
  <conditionalFormatting sqref="M48:M54">
    <cfRule type="expression" dxfId="241" priority="218">
      <formula>$M48&lt;&gt;$J48</formula>
    </cfRule>
  </conditionalFormatting>
  <conditionalFormatting sqref="O55">
    <cfRule type="expression" dxfId="240" priority="217">
      <formula>$O55&lt;&gt;$L55</formula>
    </cfRule>
  </conditionalFormatting>
  <conditionalFormatting sqref="M59:M65">
    <cfRule type="expression" dxfId="239" priority="216">
      <formula>$M59&lt;&gt;$J59</formula>
    </cfRule>
  </conditionalFormatting>
  <conditionalFormatting sqref="M60:M65">
    <cfRule type="expression" dxfId="238" priority="215">
      <formula>$M60&lt;&gt;$J60</formula>
    </cfRule>
  </conditionalFormatting>
  <conditionalFormatting sqref="M67:M74">
    <cfRule type="expression" dxfId="237" priority="214">
      <formula>$M67&lt;&gt;$J67</formula>
    </cfRule>
  </conditionalFormatting>
  <conditionalFormatting sqref="M77:M80">
    <cfRule type="expression" dxfId="236" priority="213">
      <formula>$M77&lt;&gt;$J77</formula>
    </cfRule>
  </conditionalFormatting>
  <conditionalFormatting sqref="O16">
    <cfRule type="expression" dxfId="235" priority="212">
      <formula>$O16&lt;&gt;$L16</formula>
    </cfRule>
  </conditionalFormatting>
  <conditionalFormatting sqref="O23">
    <cfRule type="expression" dxfId="234" priority="211">
      <formula>$O23&lt;&gt;$L23</formula>
    </cfRule>
  </conditionalFormatting>
  <conditionalFormatting sqref="O31">
    <cfRule type="expression" dxfId="233" priority="210">
      <formula>$O31&lt;&gt;$L31</formula>
    </cfRule>
  </conditionalFormatting>
  <conditionalFormatting sqref="O39">
    <cfRule type="expression" dxfId="232" priority="209">
      <formula>$O39&lt;&gt;$L39</formula>
    </cfRule>
  </conditionalFormatting>
  <conditionalFormatting sqref="O46">
    <cfRule type="expression" dxfId="231" priority="208">
      <formula>$O46&lt;&gt;$L46</formula>
    </cfRule>
  </conditionalFormatting>
  <conditionalFormatting sqref="O57">
    <cfRule type="expression" dxfId="230" priority="207">
      <formula>$O57&lt;&gt;$L57</formula>
    </cfRule>
  </conditionalFormatting>
  <conditionalFormatting sqref="O66">
    <cfRule type="expression" dxfId="229" priority="206">
      <formula>$O66&lt;&gt;$L66</formula>
    </cfRule>
  </conditionalFormatting>
  <conditionalFormatting sqref="O75">
    <cfRule type="expression" dxfId="228" priority="205">
      <formula>$O75&lt;&gt;$L75</formula>
    </cfRule>
  </conditionalFormatting>
  <conditionalFormatting sqref="O83">
    <cfRule type="expression" dxfId="227" priority="204">
      <formula>$O83&lt;&gt;$L83</formula>
    </cfRule>
  </conditionalFormatting>
  <conditionalFormatting sqref="O81">
    <cfRule type="expression" dxfId="226" priority="203">
      <formula>$O81&lt;&gt;$L81</formula>
    </cfRule>
  </conditionalFormatting>
  <conditionalFormatting sqref="M85:M91">
    <cfRule type="expression" dxfId="225" priority="202">
      <formula>$M85&lt;&gt;$J85</formula>
    </cfRule>
  </conditionalFormatting>
  <conditionalFormatting sqref="M86:M91">
    <cfRule type="expression" dxfId="224" priority="201">
      <formula>$M86&lt;&gt;$J86</formula>
    </cfRule>
  </conditionalFormatting>
  <conditionalFormatting sqref="M94:M105">
    <cfRule type="expression" dxfId="223" priority="200">
      <formula>$M94&lt;&gt;$J94</formula>
    </cfRule>
  </conditionalFormatting>
  <conditionalFormatting sqref="M108:M115">
    <cfRule type="expression" dxfId="222" priority="199">
      <formula>$M108&lt;&gt;$J108</formula>
    </cfRule>
  </conditionalFormatting>
  <conditionalFormatting sqref="M118:M122">
    <cfRule type="expression" dxfId="221" priority="198">
      <formula>$M118&lt;&gt;$J118</formula>
    </cfRule>
  </conditionalFormatting>
  <conditionalFormatting sqref="O92">
    <cfRule type="expression" dxfId="220" priority="197">
      <formula>$O92&lt;&gt;$L92</formula>
    </cfRule>
  </conditionalFormatting>
  <conditionalFormatting sqref="O106">
    <cfRule type="expression" dxfId="219" priority="196">
      <formula>$O106&lt;&gt;$L106</formula>
    </cfRule>
  </conditionalFormatting>
  <conditionalFormatting sqref="O116">
    <cfRule type="expression" dxfId="218" priority="195">
      <formula>$O116&lt;&gt;$L116</formula>
    </cfRule>
  </conditionalFormatting>
  <conditionalFormatting sqref="O125">
    <cfRule type="expression" dxfId="217" priority="194">
      <formula>$O125&lt;&gt;$L125</formula>
    </cfRule>
  </conditionalFormatting>
  <conditionalFormatting sqref="O123">
    <cfRule type="expression" dxfId="216" priority="193">
      <formula>$O123&lt;&gt;$L123</formula>
    </cfRule>
  </conditionalFormatting>
  <conditionalFormatting sqref="M127:M132">
    <cfRule type="expression" dxfId="215" priority="192">
      <formula>$M127&lt;&gt;$J127</formula>
    </cfRule>
  </conditionalFormatting>
  <conditionalFormatting sqref="M128:M138">
    <cfRule type="expression" dxfId="214" priority="191">
      <formula>$M128&lt;&gt;$J128</formula>
    </cfRule>
  </conditionalFormatting>
  <conditionalFormatting sqref="M141:M144">
    <cfRule type="expression" dxfId="213" priority="190">
      <formula>$M141&lt;&gt;$J141</formula>
    </cfRule>
  </conditionalFormatting>
  <conditionalFormatting sqref="M147:M155">
    <cfRule type="expression" dxfId="212" priority="189">
      <formula>$M147&lt;&gt;$J147</formula>
    </cfRule>
  </conditionalFormatting>
  <conditionalFormatting sqref="M158:M164">
    <cfRule type="expression" dxfId="211" priority="188">
      <formula>$M158&lt;&gt;$J158</formula>
    </cfRule>
  </conditionalFormatting>
  <conditionalFormatting sqref="O139">
    <cfRule type="expression" dxfId="210" priority="187">
      <formula>$O139&lt;&gt;$L139</formula>
    </cfRule>
  </conditionalFormatting>
  <conditionalFormatting sqref="O145">
    <cfRule type="expression" dxfId="209" priority="186">
      <formula>$O145&lt;&gt;$L145</formula>
    </cfRule>
  </conditionalFormatting>
  <conditionalFormatting sqref="O156">
    <cfRule type="expression" dxfId="208" priority="185">
      <formula>$O156&lt;&gt;$L156</formula>
    </cfRule>
  </conditionalFormatting>
  <conditionalFormatting sqref="O167">
    <cfRule type="expression" dxfId="207" priority="184">
      <formula>$O167&lt;&gt;$L167</formula>
    </cfRule>
  </conditionalFormatting>
  <conditionalFormatting sqref="M174:M178">
    <cfRule type="expression" dxfId="206" priority="181">
      <formula>$M174&lt;&gt;$J174</formula>
    </cfRule>
  </conditionalFormatting>
  <conditionalFormatting sqref="M181:M185">
    <cfRule type="expression" dxfId="205" priority="180">
      <formula>$M181&lt;&gt;$J181</formula>
    </cfRule>
  </conditionalFormatting>
  <conditionalFormatting sqref="O172">
    <cfRule type="expression" dxfId="204" priority="179">
      <formula>$O172&lt;&gt;$L172</formula>
    </cfRule>
  </conditionalFormatting>
  <conditionalFormatting sqref="O179">
    <cfRule type="expression" dxfId="203" priority="178">
      <formula>$O179&lt;&gt;$L179</formula>
    </cfRule>
  </conditionalFormatting>
  <conditionalFormatting sqref="O188">
    <cfRule type="expression" dxfId="202" priority="177">
      <formula>$O188&lt;&gt;$L188</formula>
    </cfRule>
  </conditionalFormatting>
  <conditionalFormatting sqref="M190:M195">
    <cfRule type="expression" dxfId="201" priority="176">
      <formula>$M190&lt;&gt;$J190</formula>
    </cfRule>
  </conditionalFormatting>
  <conditionalFormatting sqref="M191:M195">
    <cfRule type="expression" dxfId="200" priority="175">
      <formula>$M191&lt;&gt;$J191</formula>
    </cfRule>
  </conditionalFormatting>
  <conditionalFormatting sqref="M197">
    <cfRule type="expression" dxfId="199" priority="174">
      <formula>$M197&lt;&gt;$J197</formula>
    </cfRule>
  </conditionalFormatting>
  <conditionalFormatting sqref="M199:M203">
    <cfRule type="expression" dxfId="198" priority="173">
      <formula>$M199&lt;&gt;$J199</formula>
    </cfRule>
  </conditionalFormatting>
  <conditionalFormatting sqref="M205:M206">
    <cfRule type="expression" dxfId="197" priority="172">
      <formula>$M205&lt;&gt;$J205</formula>
    </cfRule>
  </conditionalFormatting>
  <conditionalFormatting sqref="M209:M213">
    <cfRule type="expression" dxfId="196" priority="171">
      <formula>$M209&lt;&gt;$J209</formula>
    </cfRule>
  </conditionalFormatting>
  <conditionalFormatting sqref="O196">
    <cfRule type="expression" dxfId="195" priority="170">
      <formula>$O196&lt;&gt;$L196</formula>
    </cfRule>
  </conditionalFormatting>
  <conditionalFormatting sqref="O207">
    <cfRule type="expression" dxfId="194" priority="169">
      <formula>$O207&lt;&gt;$L207</formula>
    </cfRule>
  </conditionalFormatting>
  <conditionalFormatting sqref="M219:M224">
    <cfRule type="expression" dxfId="193" priority="167">
      <formula>$M219&lt;&gt;$J219</formula>
    </cfRule>
  </conditionalFormatting>
  <conditionalFormatting sqref="M220:M224">
    <cfRule type="expression" dxfId="192" priority="166">
      <formula>$M220&lt;&gt;$J220</formula>
    </cfRule>
  </conditionalFormatting>
  <conditionalFormatting sqref="M227:M236">
    <cfRule type="expression" dxfId="191" priority="165">
      <formula>$M227&lt;&gt;$J227</formula>
    </cfRule>
  </conditionalFormatting>
  <conditionalFormatting sqref="M239:M248">
    <cfRule type="expression" dxfId="190" priority="164">
      <formula>$M239&lt;&gt;$J239</formula>
    </cfRule>
  </conditionalFormatting>
  <conditionalFormatting sqref="M251:M259">
    <cfRule type="expression" dxfId="189" priority="163">
      <formula>$M251&lt;&gt;$J251</formula>
    </cfRule>
  </conditionalFormatting>
  <conditionalFormatting sqref="O217">
    <cfRule type="expression" dxfId="188" priority="162">
      <formula>$O217&lt;&gt;$L217</formula>
    </cfRule>
  </conditionalFormatting>
  <conditionalFormatting sqref="O225">
    <cfRule type="expression" dxfId="187" priority="161">
      <formula>$O225&lt;&gt;$L225</formula>
    </cfRule>
  </conditionalFormatting>
  <conditionalFormatting sqref="O237">
    <cfRule type="expression" dxfId="186" priority="160">
      <formula>$O237&lt;&gt;$L237</formula>
    </cfRule>
  </conditionalFormatting>
  <conditionalFormatting sqref="O249">
    <cfRule type="expression" dxfId="185" priority="159">
      <formula>$O249&lt;&gt;$L249</formula>
    </cfRule>
  </conditionalFormatting>
  <conditionalFormatting sqref="M264">
    <cfRule type="expression" dxfId="184" priority="157">
      <formula>$M264&lt;&gt;$J264</formula>
    </cfRule>
  </conditionalFormatting>
  <conditionalFormatting sqref="M265">
    <cfRule type="expression" dxfId="183" priority="156">
      <formula>$M265&lt;&gt;$J265</formula>
    </cfRule>
  </conditionalFormatting>
  <conditionalFormatting sqref="M267:M270">
    <cfRule type="expression" dxfId="182" priority="155">
      <formula>$M267&lt;&gt;$J267</formula>
    </cfRule>
  </conditionalFormatting>
  <conditionalFormatting sqref="M273:M278">
    <cfRule type="expression" dxfId="181" priority="154">
      <formula>$M273&lt;&gt;$J273</formula>
    </cfRule>
  </conditionalFormatting>
  <conditionalFormatting sqref="O262">
    <cfRule type="expression" dxfId="180" priority="153">
      <formula>$O262&lt;&gt;$L262</formula>
    </cfRule>
  </conditionalFormatting>
  <conditionalFormatting sqref="O271">
    <cfRule type="expression" dxfId="179" priority="152">
      <formula>$O271&lt;&gt;$L271</formula>
    </cfRule>
  </conditionalFormatting>
  <conditionalFormatting sqref="O281">
    <cfRule type="expression" dxfId="178" priority="151">
      <formula>$O281&lt;&gt;$L281</formula>
    </cfRule>
  </conditionalFormatting>
  <conditionalFormatting sqref="M283">
    <cfRule type="expression" dxfId="177" priority="150">
      <formula>$M283&lt;&gt;$J283</formula>
    </cfRule>
  </conditionalFormatting>
  <conditionalFormatting sqref="M284:M287">
    <cfRule type="expression" dxfId="176" priority="149">
      <formula>$M284&lt;&gt;$J284</formula>
    </cfRule>
  </conditionalFormatting>
  <conditionalFormatting sqref="M290:M293">
    <cfRule type="expression" dxfId="175" priority="148">
      <formula>$M290&lt;&gt;$J290</formula>
    </cfRule>
  </conditionalFormatting>
  <conditionalFormatting sqref="M296:M307">
    <cfRule type="expression" dxfId="174" priority="147">
      <formula>$M296&lt;&gt;$J296</formula>
    </cfRule>
  </conditionalFormatting>
  <conditionalFormatting sqref="M309:M313">
    <cfRule type="expression" dxfId="173" priority="146">
      <formula>$M309&lt;&gt;$J309</formula>
    </cfRule>
  </conditionalFormatting>
  <conditionalFormatting sqref="O288">
    <cfRule type="expression" dxfId="172" priority="145">
      <formula>$O288&lt;&gt;$L288</formula>
    </cfRule>
  </conditionalFormatting>
  <conditionalFormatting sqref="O294">
    <cfRule type="expression" dxfId="171" priority="144">
      <formula>$O294&lt;&gt;$L294</formula>
    </cfRule>
  </conditionalFormatting>
  <conditionalFormatting sqref="O308">
    <cfRule type="expression" dxfId="170" priority="143">
      <formula>$O308&lt;&gt;$L308</formula>
    </cfRule>
  </conditionalFormatting>
  <conditionalFormatting sqref="O316">
    <cfRule type="expression" dxfId="169" priority="142">
      <formula>$O316&lt;&gt;$L316</formula>
    </cfRule>
  </conditionalFormatting>
  <conditionalFormatting sqref="M317:M318">
    <cfRule type="expression" dxfId="168" priority="141">
      <formula>$M317&lt;&gt;$J317</formula>
    </cfRule>
  </conditionalFormatting>
  <conditionalFormatting sqref="M318:M319">
    <cfRule type="expression" dxfId="167" priority="140">
      <formula>$M318&lt;&gt;$J318</formula>
    </cfRule>
  </conditionalFormatting>
  <conditionalFormatting sqref="M322:M326">
    <cfRule type="expression" dxfId="166" priority="139">
      <formula>$M322&lt;&gt;$J322</formula>
    </cfRule>
  </conditionalFormatting>
  <conditionalFormatting sqref="M329:M336">
    <cfRule type="expression" dxfId="165" priority="138">
      <formula>$M329&lt;&gt;$J329</formula>
    </cfRule>
  </conditionalFormatting>
  <conditionalFormatting sqref="M338:M342">
    <cfRule type="expression" dxfId="164" priority="137">
      <formula>$M338&lt;&gt;$J338</formula>
    </cfRule>
  </conditionalFormatting>
  <conditionalFormatting sqref="M345:M349">
    <cfRule type="expression" dxfId="163" priority="136">
      <formula>$M345&lt;&gt;$J345</formula>
    </cfRule>
  </conditionalFormatting>
  <conditionalFormatting sqref="O320">
    <cfRule type="expression" dxfId="162" priority="135">
      <formula>$O320&lt;&gt;$L320</formula>
    </cfRule>
  </conditionalFormatting>
  <conditionalFormatting sqref="O327">
    <cfRule type="expression" dxfId="161" priority="134">
      <formula>$O327&lt;&gt;$L327</formula>
    </cfRule>
  </conditionalFormatting>
  <conditionalFormatting sqref="O343">
    <cfRule type="expression" dxfId="160" priority="133">
      <formula>$O343&lt;&gt;$L343</formula>
    </cfRule>
  </conditionalFormatting>
  <conditionalFormatting sqref="M354">
    <cfRule type="expression" dxfId="159" priority="131">
      <formula>$M354&lt;&gt;$J354</formula>
    </cfRule>
  </conditionalFormatting>
  <conditionalFormatting sqref="M355:M358">
    <cfRule type="expression" dxfId="158" priority="130">
      <formula>$M355&lt;&gt;$J355</formula>
    </cfRule>
  </conditionalFormatting>
  <conditionalFormatting sqref="M361:M364">
    <cfRule type="expression" dxfId="157" priority="129">
      <formula>$M361&lt;&gt;$J361</formula>
    </cfRule>
  </conditionalFormatting>
  <conditionalFormatting sqref="M367:M376">
    <cfRule type="expression" dxfId="156" priority="128">
      <formula>$M367&lt;&gt;$J367</formula>
    </cfRule>
  </conditionalFormatting>
  <conditionalFormatting sqref="M379:M382">
    <cfRule type="expression" dxfId="155" priority="127">
      <formula>$M379&lt;&gt;$J379</formula>
    </cfRule>
  </conditionalFormatting>
  <conditionalFormatting sqref="O359">
    <cfRule type="expression" dxfId="154" priority="125">
      <formula>$O359&lt;&gt;$L359</formula>
    </cfRule>
  </conditionalFormatting>
  <conditionalFormatting sqref="O365">
    <cfRule type="expression" dxfId="153" priority="124">
      <formula>$O365&lt;&gt;$L365</formula>
    </cfRule>
  </conditionalFormatting>
  <conditionalFormatting sqref="O377">
    <cfRule type="expression" dxfId="152" priority="123">
      <formula>$O377&lt;&gt;$L377</formula>
    </cfRule>
  </conditionalFormatting>
  <conditionalFormatting sqref="O385">
    <cfRule type="expression" dxfId="151" priority="121">
      <formula>$O385&lt;&gt;$L385</formula>
    </cfRule>
  </conditionalFormatting>
  <conditionalFormatting sqref="O394">
    <cfRule type="expression" dxfId="150" priority="120">
      <formula>$O394&lt;&gt;$L394</formula>
    </cfRule>
  </conditionalFormatting>
  <conditionalFormatting sqref="M387:M393">
    <cfRule type="expression" dxfId="149" priority="117">
      <formula>$M387&lt;&gt;$J387</formula>
    </cfRule>
  </conditionalFormatting>
  <conditionalFormatting sqref="M388:M393">
    <cfRule type="expression" dxfId="148" priority="116">
      <formula>$M388&lt;&gt;$J388</formula>
    </cfRule>
  </conditionalFormatting>
  <conditionalFormatting sqref="M396:M401">
    <cfRule type="expression" dxfId="147" priority="115">
      <formula>$M396&lt;&gt;$J396</formula>
    </cfRule>
  </conditionalFormatting>
  <conditionalFormatting sqref="M406:M409">
    <cfRule type="expression" dxfId="146" priority="114">
      <formula>$M406&lt;&gt;$J406</formula>
    </cfRule>
  </conditionalFormatting>
  <conditionalFormatting sqref="M407:M409">
    <cfRule type="expression" dxfId="145" priority="113">
      <formula>$M407&lt;&gt;$J407</formula>
    </cfRule>
  </conditionalFormatting>
  <conditionalFormatting sqref="M412:M417">
    <cfRule type="expression" dxfId="144" priority="112">
      <formula>$M412&lt;&gt;$J412</formula>
    </cfRule>
  </conditionalFormatting>
  <conditionalFormatting sqref="M420:M424">
    <cfRule type="expression" dxfId="143" priority="111">
      <formula>$M420&lt;&gt;$J420</formula>
    </cfRule>
  </conditionalFormatting>
  <conditionalFormatting sqref="O404">
    <cfRule type="expression" dxfId="142" priority="110">
      <formula>$O404&lt;&gt;$L404</formula>
    </cfRule>
  </conditionalFormatting>
  <conditionalFormatting sqref="O410">
    <cfRule type="expression" dxfId="141" priority="109">
      <formula>$O410&lt;&gt;$L410</formula>
    </cfRule>
  </conditionalFormatting>
  <conditionalFormatting sqref="O418">
    <cfRule type="expression" dxfId="140" priority="108">
      <formula>$O418&lt;&gt;$L418</formula>
    </cfRule>
  </conditionalFormatting>
  <conditionalFormatting sqref="M429:M432">
    <cfRule type="expression" dxfId="139" priority="106">
      <formula>$M429&lt;&gt;$J429</formula>
    </cfRule>
  </conditionalFormatting>
  <conditionalFormatting sqref="M430:M432">
    <cfRule type="expression" dxfId="138" priority="105">
      <formula>$M430&lt;&gt;$J430</formula>
    </cfRule>
  </conditionalFormatting>
  <conditionalFormatting sqref="M435:M438">
    <cfRule type="expression" dxfId="137" priority="104">
      <formula>$M435&lt;&gt;$J435</formula>
    </cfRule>
  </conditionalFormatting>
  <conditionalFormatting sqref="M441:M449">
    <cfRule type="expression" dxfId="136" priority="103">
      <formula>$M441&lt;&gt;$J441</formula>
    </cfRule>
  </conditionalFormatting>
  <conditionalFormatting sqref="M452:M454">
    <cfRule type="expression" dxfId="135" priority="102">
      <formula>$M452&lt;&gt;$J452</formula>
    </cfRule>
  </conditionalFormatting>
  <conditionalFormatting sqref="O427">
    <cfRule type="expression" dxfId="134" priority="101">
      <formula>$O427&lt;&gt;$L427</formula>
    </cfRule>
  </conditionalFormatting>
  <conditionalFormatting sqref="O433">
    <cfRule type="expression" dxfId="133" priority="100">
      <formula>$O433&lt;&gt;$L433</formula>
    </cfRule>
  </conditionalFormatting>
  <conditionalFormatting sqref="O439">
    <cfRule type="expression" dxfId="132" priority="99">
      <formula>$O439&lt;&gt;$L439</formula>
    </cfRule>
  </conditionalFormatting>
  <conditionalFormatting sqref="O450">
    <cfRule type="expression" dxfId="131" priority="98">
      <formula>$O450&lt;&gt;$L450</formula>
    </cfRule>
  </conditionalFormatting>
  <conditionalFormatting sqref="O458">
    <cfRule type="expression" dxfId="130" priority="97">
      <formula>$O458&lt;&gt;$L458</formula>
    </cfRule>
  </conditionalFormatting>
  <conditionalFormatting sqref="M460:M465">
    <cfRule type="expression" dxfId="129" priority="96">
      <formula>$M460&lt;&gt;$J460</formula>
    </cfRule>
  </conditionalFormatting>
  <conditionalFormatting sqref="M461:M465">
    <cfRule type="expression" dxfId="128" priority="95">
      <formula>$M461&lt;&gt;$J461</formula>
    </cfRule>
  </conditionalFormatting>
  <conditionalFormatting sqref="M468:M473">
    <cfRule type="expression" dxfId="127" priority="94">
      <formula>$M468&lt;&gt;$J468</formula>
    </cfRule>
  </conditionalFormatting>
  <conditionalFormatting sqref="M476:M484">
    <cfRule type="expression" dxfId="126" priority="93">
      <formula>$M476&lt;&gt;$J476</formula>
    </cfRule>
  </conditionalFormatting>
  <conditionalFormatting sqref="M487:M492">
    <cfRule type="expression" dxfId="125" priority="92">
      <formula>$M487&lt;&gt;$J487</formula>
    </cfRule>
  </conditionalFormatting>
  <conditionalFormatting sqref="O466">
    <cfRule type="expression" dxfId="124" priority="91">
      <formula>$O466&lt;&gt;$L466</formula>
    </cfRule>
  </conditionalFormatting>
  <conditionalFormatting sqref="O474">
    <cfRule type="expression" dxfId="123" priority="90">
      <formula>$O474&lt;&gt;$L474</formula>
    </cfRule>
  </conditionalFormatting>
  <conditionalFormatting sqref="O485">
    <cfRule type="expression" dxfId="122" priority="89">
      <formula>$O485&lt;&gt;$L485</formula>
    </cfRule>
  </conditionalFormatting>
  <conditionalFormatting sqref="O495">
    <cfRule type="expression" dxfId="121" priority="88">
      <formula>$O495&lt;&gt;$L495</formula>
    </cfRule>
  </conditionalFormatting>
  <conditionalFormatting sqref="M497">
    <cfRule type="expression" dxfId="120" priority="86">
      <formula>$M497&lt;&gt;$J497</formula>
    </cfRule>
  </conditionalFormatting>
  <conditionalFormatting sqref="M498:M502">
    <cfRule type="expression" dxfId="119" priority="85">
      <formula>$M498&lt;&gt;$J498</formula>
    </cfRule>
  </conditionalFormatting>
  <conditionalFormatting sqref="M505:M508">
    <cfRule type="expression" dxfId="118" priority="84">
      <formula>$M505&lt;&gt;$J505</formula>
    </cfRule>
  </conditionalFormatting>
  <conditionalFormatting sqref="O503">
    <cfRule type="expression" dxfId="117" priority="83">
      <formula>$O503&lt;&gt;$L503</formula>
    </cfRule>
  </conditionalFormatting>
  <conditionalFormatting sqref="O510">
    <cfRule type="expression" dxfId="116" priority="82">
      <formula>$O510&lt;&gt;$L510</formula>
    </cfRule>
  </conditionalFormatting>
  <conditionalFormatting sqref="O519">
    <cfRule type="expression" dxfId="115" priority="81">
      <formula>$O519&lt;&gt;$L519</formula>
    </cfRule>
  </conditionalFormatting>
  <conditionalFormatting sqref="O525">
    <cfRule type="expression" dxfId="114" priority="80">
      <formula>$O525&lt;&gt;$L525</formula>
    </cfRule>
  </conditionalFormatting>
  <conditionalFormatting sqref="M512:M514">
    <cfRule type="expression" dxfId="113" priority="78">
      <formula>$M512&lt;&gt;$J512</formula>
    </cfRule>
  </conditionalFormatting>
  <conditionalFormatting sqref="M513:M518">
    <cfRule type="expression" dxfId="112" priority="77">
      <formula>$M513&lt;&gt;$J513</formula>
    </cfRule>
  </conditionalFormatting>
  <conditionalFormatting sqref="M520">
    <cfRule type="expression" dxfId="111" priority="76">
      <formula>$M520&lt;&gt;$J520</formula>
    </cfRule>
  </conditionalFormatting>
  <conditionalFormatting sqref="M522:M524">
    <cfRule type="expression" dxfId="110" priority="75">
      <formula>$M522&lt;&gt;$J522</formula>
    </cfRule>
  </conditionalFormatting>
  <conditionalFormatting sqref="M527:M528">
    <cfRule type="expression" dxfId="109" priority="74">
      <formula>$M527&lt;&gt;$J527</formula>
    </cfRule>
  </conditionalFormatting>
  <conditionalFormatting sqref="M530:M534">
    <cfRule type="expression" dxfId="108" priority="73">
      <formula>$M530&lt;&gt;$J530</formula>
    </cfRule>
  </conditionalFormatting>
  <conditionalFormatting sqref="O538">
    <cfRule type="expression" dxfId="107" priority="72">
      <formula>$O538&lt;&gt;$L538</formula>
    </cfRule>
  </conditionalFormatting>
  <conditionalFormatting sqref="O544">
    <cfRule type="expression" dxfId="106" priority="71">
      <formula>$O544&lt;&gt;$L544</formula>
    </cfRule>
  </conditionalFormatting>
  <conditionalFormatting sqref="O554">
    <cfRule type="expression" dxfId="105" priority="70">
      <formula>$O554&lt;&gt;$L554</formula>
    </cfRule>
  </conditionalFormatting>
  <conditionalFormatting sqref="O561">
    <cfRule type="expression" dxfId="104" priority="69">
      <formula>$O561&lt;&gt;$L561</formula>
    </cfRule>
  </conditionalFormatting>
  <conditionalFormatting sqref="M540:M543">
    <cfRule type="expression" dxfId="103" priority="68">
      <formula>$M540&lt;&gt;$J540</formula>
    </cfRule>
  </conditionalFormatting>
  <conditionalFormatting sqref="M541:M543">
    <cfRule type="expression" dxfId="102" priority="67">
      <formula>$M541&lt;&gt;$J541</formula>
    </cfRule>
  </conditionalFormatting>
  <conditionalFormatting sqref="M546:M553">
    <cfRule type="expression" dxfId="101" priority="66">
      <formula>$M546&lt;&gt;$J546</formula>
    </cfRule>
  </conditionalFormatting>
  <conditionalFormatting sqref="M556:M560">
    <cfRule type="expression" dxfId="100" priority="65">
      <formula>$M556&lt;&gt;$J556</formula>
    </cfRule>
  </conditionalFormatting>
  <conditionalFormatting sqref="M563:M567">
    <cfRule type="expression" dxfId="99" priority="64">
      <formula>$M563&lt;&gt;$J563</formula>
    </cfRule>
  </conditionalFormatting>
  <conditionalFormatting sqref="O570">
    <cfRule type="expression" dxfId="98" priority="63">
      <formula>$O570&lt;&gt;$L570</formula>
    </cfRule>
  </conditionalFormatting>
  <conditionalFormatting sqref="O577">
    <cfRule type="expression" dxfId="97" priority="62">
      <formula>$O577&lt;&gt;$L577</formula>
    </cfRule>
  </conditionalFormatting>
  <conditionalFormatting sqref="O584">
    <cfRule type="expression" dxfId="96" priority="61">
      <formula>$O584&lt;&gt;$L584</formula>
    </cfRule>
  </conditionalFormatting>
  <conditionalFormatting sqref="M572:M576">
    <cfRule type="expression" dxfId="95" priority="59">
      <formula>$M572&lt;&gt;$J572</formula>
    </cfRule>
  </conditionalFormatting>
  <conditionalFormatting sqref="M573:M576">
    <cfRule type="expression" dxfId="94" priority="58">
      <formula>$M573&lt;&gt;$J573</formula>
    </cfRule>
  </conditionalFormatting>
  <conditionalFormatting sqref="M579:M583">
    <cfRule type="expression" dxfId="93" priority="57">
      <formula>$M579&lt;&gt;$J579</formula>
    </cfRule>
  </conditionalFormatting>
  <conditionalFormatting sqref="M586:M590">
    <cfRule type="expression" dxfId="92" priority="56">
      <formula>$M586&lt;&gt;$J586</formula>
    </cfRule>
  </conditionalFormatting>
  <conditionalFormatting sqref="M593:M596">
    <cfRule type="expression" dxfId="91" priority="55">
      <formula>$M593&lt;&gt;$J593</formula>
    </cfRule>
  </conditionalFormatting>
  <conditionalFormatting sqref="O599">
    <cfRule type="expression" dxfId="90" priority="54">
      <formula>$O599&lt;&gt;$L599</formula>
    </cfRule>
  </conditionalFormatting>
  <conditionalFormatting sqref="O613">
    <cfRule type="expression" dxfId="89" priority="53">
      <formula>$O613&lt;&gt;$L613</formula>
    </cfRule>
  </conditionalFormatting>
  <conditionalFormatting sqref="O620">
    <cfRule type="expression" dxfId="88" priority="52">
      <formula>$O620&lt;&gt;$L620</formula>
    </cfRule>
  </conditionalFormatting>
  <conditionalFormatting sqref="O626">
    <cfRule type="expression" dxfId="87" priority="51">
      <formula>$O626&lt;&gt;$L626</formula>
    </cfRule>
  </conditionalFormatting>
  <conditionalFormatting sqref="M601:M603">
    <cfRule type="expression" dxfId="86" priority="50">
      <formula>$M601&lt;&gt;$J601</formula>
    </cfRule>
  </conditionalFormatting>
  <conditionalFormatting sqref="M602:M603">
    <cfRule type="expression" dxfId="85" priority="49">
      <formula>$M602&lt;&gt;$J602</formula>
    </cfRule>
  </conditionalFormatting>
  <conditionalFormatting sqref="M605:M607">
    <cfRule type="expression" dxfId="84" priority="48">
      <formula>$M605&lt;&gt;$J605</formula>
    </cfRule>
  </conditionalFormatting>
  <conditionalFormatting sqref="M609:M612">
    <cfRule type="expression" dxfId="83" priority="47">
      <formula>$M609&lt;&gt;$J609</formula>
    </cfRule>
  </conditionalFormatting>
  <conditionalFormatting sqref="M615:M619">
    <cfRule type="expression" dxfId="82" priority="46">
      <formula>$M615&lt;&gt;$J615</formula>
    </cfRule>
  </conditionalFormatting>
  <conditionalFormatting sqref="M622:M625">
    <cfRule type="expression" dxfId="81" priority="45">
      <formula>$M622&lt;&gt;$J622</formula>
    </cfRule>
  </conditionalFormatting>
  <conditionalFormatting sqref="M628:M631">
    <cfRule type="expression" dxfId="80" priority="44">
      <formula>$M628&lt;&gt;$J628</formula>
    </cfRule>
  </conditionalFormatting>
  <conditionalFormatting sqref="O634">
    <cfRule type="expression" dxfId="79" priority="43">
      <formula>$O634&lt;&gt;$L634</formula>
    </cfRule>
  </conditionalFormatting>
  <conditionalFormatting sqref="O643">
    <cfRule type="expression" dxfId="78" priority="42">
      <formula>$O643&lt;&gt;$L643</formula>
    </cfRule>
  </conditionalFormatting>
  <conditionalFormatting sqref="M636:M642">
    <cfRule type="expression" dxfId="77" priority="41">
      <formula>$M636&lt;&gt;$J636</formula>
    </cfRule>
  </conditionalFormatting>
  <conditionalFormatting sqref="M637:M642">
    <cfRule type="expression" dxfId="76" priority="40">
      <formula>$M637&lt;&gt;$J637</formula>
    </cfRule>
  </conditionalFormatting>
  <conditionalFormatting sqref="M645:M650">
    <cfRule type="expression" dxfId="75" priority="39">
      <formula>$M645&lt;&gt;$J645</formula>
    </cfRule>
  </conditionalFormatting>
  <conditionalFormatting sqref="O654">
    <cfRule type="expression" dxfId="74" priority="38">
      <formula>$O654&lt;&gt;$L654</formula>
    </cfRule>
  </conditionalFormatting>
  <conditionalFormatting sqref="O678">
    <cfRule type="expression" dxfId="73" priority="37">
      <formula>$O678&lt;&gt;$L678</formula>
    </cfRule>
  </conditionalFormatting>
  <conditionalFormatting sqref="M656:M658">
    <cfRule type="expression" dxfId="72" priority="36">
      <formula>$M656&lt;&gt;$J656</formula>
    </cfRule>
  </conditionalFormatting>
  <conditionalFormatting sqref="M657:M674">
    <cfRule type="expression" dxfId="71" priority="35">
      <formula>$M657&lt;&gt;$J657</formula>
    </cfRule>
  </conditionalFormatting>
  <conditionalFormatting sqref="M676:M677">
    <cfRule type="expression" dxfId="70" priority="34">
      <formula>$M676&lt;&gt;$J676</formula>
    </cfRule>
  </conditionalFormatting>
  <conditionalFormatting sqref="M680:M683">
    <cfRule type="expression" dxfId="69" priority="33">
      <formula>$M680&lt;&gt;$J680</formula>
    </cfRule>
  </conditionalFormatting>
  <conditionalFormatting sqref="O686">
    <cfRule type="expression" dxfId="68" priority="32">
      <formula>$O686&lt;&gt;$L686</formula>
    </cfRule>
  </conditionalFormatting>
  <conditionalFormatting sqref="O694">
    <cfRule type="expression" dxfId="67" priority="31">
      <formula>$O694&lt;&gt;$L694</formula>
    </cfRule>
  </conditionalFormatting>
  <conditionalFormatting sqref="M688:M693">
    <cfRule type="expression" dxfId="66" priority="30">
      <formula>$M688&lt;&gt;$J688</formula>
    </cfRule>
  </conditionalFormatting>
  <conditionalFormatting sqref="M689:M693">
    <cfRule type="expression" dxfId="65" priority="29">
      <formula>$M689&lt;&gt;$J689</formula>
    </cfRule>
  </conditionalFormatting>
  <conditionalFormatting sqref="M696:M701">
    <cfRule type="expression" dxfId="64" priority="28">
      <formula>$M696&lt;&gt;$J696</formula>
    </cfRule>
  </conditionalFormatting>
  <conditionalFormatting sqref="O704">
    <cfRule type="expression" dxfId="63" priority="27">
      <formula>$O704&lt;&gt;$L704</formula>
    </cfRule>
  </conditionalFormatting>
  <conditionalFormatting sqref="O711">
    <cfRule type="expression" dxfId="62" priority="26">
      <formula>$O711&lt;&gt;$L711</formula>
    </cfRule>
  </conditionalFormatting>
  <conditionalFormatting sqref="M706">
    <cfRule type="expression" dxfId="61" priority="25">
      <formula>$M706&lt;&gt;$J706</formula>
    </cfRule>
  </conditionalFormatting>
  <conditionalFormatting sqref="M707:M710">
    <cfRule type="expression" dxfId="60" priority="24">
      <formula>$M707&lt;&gt;$J707</formula>
    </cfRule>
  </conditionalFormatting>
  <conditionalFormatting sqref="M713:M720">
    <cfRule type="expression" dxfId="59" priority="23">
      <formula>$M713&lt;&gt;$J713</formula>
    </cfRule>
  </conditionalFormatting>
  <conditionalFormatting sqref="O165">
    <cfRule type="expression" dxfId="58" priority="22">
      <formula>$O165&lt;&gt;$L165</formula>
    </cfRule>
  </conditionalFormatting>
  <conditionalFormatting sqref="O186">
    <cfRule type="expression" dxfId="57" priority="21">
      <formula>$O186&lt;&gt;$L186</formula>
    </cfRule>
  </conditionalFormatting>
  <conditionalFormatting sqref="O215">
    <cfRule type="expression" dxfId="56" priority="20">
      <formula>$O215&lt;&gt;$L215</formula>
    </cfRule>
  </conditionalFormatting>
  <conditionalFormatting sqref="O260">
    <cfRule type="expression" dxfId="55" priority="19">
      <formula>$O260&lt;&gt;$L260</formula>
    </cfRule>
  </conditionalFormatting>
  <conditionalFormatting sqref="O279">
    <cfRule type="expression" dxfId="54" priority="18">
      <formula>$O279&lt;&gt;$L279</formula>
    </cfRule>
  </conditionalFormatting>
  <conditionalFormatting sqref="O314">
    <cfRule type="expression" dxfId="53" priority="17">
      <formula>$O314&lt;&gt;$L314</formula>
    </cfRule>
  </conditionalFormatting>
  <conditionalFormatting sqref="O350">
    <cfRule type="expression" dxfId="52" priority="16">
      <formula>$O350&lt;&gt;$L350</formula>
    </cfRule>
  </conditionalFormatting>
  <conditionalFormatting sqref="O383">
    <cfRule type="expression" dxfId="51" priority="15">
      <formula>$O383&lt;&gt;$L383</formula>
    </cfRule>
  </conditionalFormatting>
  <conditionalFormatting sqref="O402">
    <cfRule type="expression" dxfId="50" priority="14">
      <formula>$O402&lt;&gt;$L402</formula>
    </cfRule>
  </conditionalFormatting>
  <conditionalFormatting sqref="O425">
    <cfRule type="expression" dxfId="49" priority="13">
      <formula>$O425&lt;&gt;$L425</formula>
    </cfRule>
  </conditionalFormatting>
  <conditionalFormatting sqref="O456">
    <cfRule type="expression" dxfId="48" priority="12">
      <formula>$O456&lt;&gt;$L456</formula>
    </cfRule>
  </conditionalFormatting>
  <conditionalFormatting sqref="O493">
    <cfRule type="expression" dxfId="47" priority="11">
      <formula>$O493&lt;&gt;$L493</formula>
    </cfRule>
  </conditionalFormatting>
  <conditionalFormatting sqref="O509">
    <cfRule type="expression" dxfId="46" priority="10">
      <formula>$O509&lt;&gt;$L509</formula>
    </cfRule>
  </conditionalFormatting>
  <conditionalFormatting sqref="O536">
    <cfRule type="expression" dxfId="45" priority="9">
      <formula>$O536&lt;&gt;$L536</formula>
    </cfRule>
  </conditionalFormatting>
  <conditionalFormatting sqref="O568">
    <cfRule type="expression" dxfId="44" priority="8">
      <formula>$O568&lt;&gt;$L568</formula>
    </cfRule>
  </conditionalFormatting>
  <conditionalFormatting sqref="O597">
    <cfRule type="expression" dxfId="43" priority="7">
      <formula>$O597&lt;&gt;$L597</formula>
    </cfRule>
  </conditionalFormatting>
  <conditionalFormatting sqref="O632">
    <cfRule type="expression" dxfId="42" priority="6">
      <formula>$O632&lt;&gt;$L632</formula>
    </cfRule>
  </conditionalFormatting>
  <conditionalFormatting sqref="O652">
    <cfRule type="expression" dxfId="41" priority="5">
      <formula>$O652&lt;&gt;$L652</formula>
    </cfRule>
  </conditionalFormatting>
  <conditionalFormatting sqref="O684">
    <cfRule type="expression" dxfId="40" priority="4">
      <formula>$O684&lt;&gt;$L684</formula>
    </cfRule>
  </conditionalFormatting>
  <conditionalFormatting sqref="O702">
    <cfRule type="expression" dxfId="39" priority="3">
      <formula>$O702&lt;&gt;$L702</formula>
    </cfRule>
  </conditionalFormatting>
  <conditionalFormatting sqref="L591">
    <cfRule type="expression" dxfId="38" priority="2">
      <formula>$L591&lt;&gt;$G591</formula>
    </cfRule>
  </conditionalFormatting>
  <conditionalFormatting sqref="O591">
    <cfRule type="expression" dxfId="37" priority="1">
      <formula>$O591&lt;&gt;$L591</formula>
    </cfRule>
  </conditionalFormatting>
  <dataValidations count="3">
    <dataValidation type="list" showInputMessage="1" showErrorMessage="1" sqref="M572:M576 M127:M138 J12:J15 P527:P528 P24:P27 P688:P693 P622:P625 P118:P122 P264:P265 P512:P518 P296:P307 P209:P213 P283:P287 P181:P185 P706:P710 P676:P677 P636:P642 P656:P674 P713:P720 P645:P650 P572:P576 P593:P596 P556:P560 P579:P583 P387:P393 P540:P543 P563:P567 P487:P492 P497:P502 P522:P524 P460:P465 P476:P484 P273:P278 P158:P164 P530:P534 P77:P80 P239:P248 P227:P236 P680:P683 P628:P631 F713:F720 P601:P603 P609:P612 P615:P619 P586:P590 P546:P553 P520 P505:P508 P452:P454 P251:P259 P468:P473 P429:P432 P435:P438 P420:P424 P267:P270 P441:P449 P412:P417 P406:P409 P322:P326 P396:P401 P367:P376 P379:P382 P127:P138 P141:P144 P67:P74 P94:P105 P85:P91 P59:P65 P147:P155 P48:P54 P41:P45 J33:J38 P605:P607 P17:P22 P169:P171 P199:P203 P174:P178 P197 P190:P195 P205:P206 P219:P224 P108:P115 P696:P701 P317:P319 P338:P342 P329:P336 P309:P313 P290:P293 P361:P364 J527:J528 J696:J701 F345:F349 F354:F358 J563:J567 J609:J612 M530:M534 F527:F528 F24:F27 J209:J213 J656:J674 J676:J677 F688:F693 P12:P15 J636:J642 J645:J650 J680:J683 J593:J596 F622:F625 F118:F122 M264:M265 J264:J265 M593:M596 M497:M502 F264:F265 J572:J576 J556:J560 J586:J590 J579:J583 J522:J524 J546:J553 M540:M543 M522:M524 M520 J460:J465 J487:J492 M169:M171 F512:F518 M468:M473 J476:J484 J468:J473 M429:M432 M441:M449 M435:M438 M273:M278 M452:M454 M420:M424 M412:M417 M406:M409 M396:M401 M387:M393 M379:M382 J59:J65 M309:M313 M296:M307 M147:M155 M141:M144 J127:J138 M67:M74 M94:M105 M118:M122 M108:M115 M59:M65 M158:M164 M48:M54 M41:M45 F17:F22 M17:M22 J85:J91 J48:J54 M696:M701 M174:M178 M205:M206 M181:M185 M197 F296:F307 J205:J206 J239:J248 M656:M674 M190:M195 M199:M203 J267:J270 F209:F213 M283:M287 F283:F287 M317:M319 M338:M342 M329:M336 M322:M326 M345:M349 M354:M358 M361:M364 F181:F185 J24:J27 P354:P358 M706:M710 F676:F677 M680:M683 J688:J693 F636:F642 F656:F674 F706:F710 F645:F650 J605:J607 J622:J625 J615:J619 J601:J603 J512:J518 F572:F576 J628:J631 F593:F596 F556:F560 M586:M590 F579:F583 F387:F393 F540:F543 F563:F567 M546:M553 J505:J508 J520 F487:F492 J497:J502 F497:F502 F522:F524 F460:F465 F476:F484 J441:J449 J429:J432 J435:J438 J420:J424 F273:F278 J452:J454 J412:J417 J406:J409 J396:J401 J387:J393 J379:J382 J367:J376 F77:F80 J296:J307 J227:J236 J141:J144 J713:J720 J118:J122 J67:J74 J94:J105 J108:J115 F158:F164 F67:F74 J147:J155 M12:M15 F530:F534 P33:P38 F239:F248 F322:F326 M615:M619 J17:J22 J158:J164 J199:J203 J174:J178 J197 J181:J185 J190:J195 F227:F236 J169:J171 M227:M236 M251:M259 J273:J278 J219:J224 J283:J287 J290:J293 J309:J313 J329:J336 J322:J326 J317:J319 J338:J342 J345:J349 J354:J358 M367:M376 M628:M631 M85:M91 M645:M650 F680:F683 M688:M693 F628:F631 M601:M603 M676:M677 M636:M642 M609:M612 F609:F612 F605:F607 F601:F603 M33:M38 M563:M567 F615:F619 F586:F590 F546:F553 M579:M583 M605:M607 M512:M518 J530:J534 M556:M560 J540:J543 M505:M508 F520 M476:M484 F505:F508 M487:M492 F452:F454 F251:F259 M460:M465 F468:F473 F429:F432 F435:F438 F420:F424 F267:F270 F441:F449 F412:F417 F406:F409 F290:F293 F396:F401 F367:F376 F379:F382 M622:M625 M290:M293 P345:P349 F141:F144 M527:M528 F59:F65 F94:F105 F85:F91 J361:J364 F33:F38 F147:F155 F48:F54 F41:F45 J41:J45 J706:J710 F12:F15 J77:J80 M24:M27 F169:F171 F199:F203 F174:F178 F197 F190:F195 F205:F206 M219:M224 F219:F224 M77:M80 M239:M248 J251:J259 F108:F115 M267:M270 F696:F701 F317:F319 F338:F342 M209:M213 M713:M720 F329:F336 F309:F313 F127:F138 F361:F364">
      <formula1>$F$757:$F$760</formula1>
    </dataValidation>
    <dataValidation type="list" showInputMessage="1" showErrorMessage="1" sqref="F8 P10 M10 J10 P16 P23 P711 P704 P702 P684 P686 P678 P654 P652 P643 P634 P632 P626 P620 P613 P597 P584 P599 P591 P577 P568 P570 P536 P554 P544 P538 P525 P519 P509:P510 P503 P493 P495 P485 P474 P466 P456 P458 P450 P439 P433 P427 P425 P418 P410 P394 P404 P383 P402 P385 P320 P314 P316 P167 P165 P156 P145 P139 P125 P123 P116 P106 P92 P83 P81 P75 P66 P55 P57 P46 P39 P29 P31 P694 P172 P179 P186 P188 P196 P217 P215 P225 P237 P249 P260 P262 P271 P279 P281 P288 P294 P308 P343 P350 P352 P359 P365 P377 P327 P8 J352 M694 M561 M207 M16 M23 M711 M704 M702 M684 M686 M678 M654 M652 M643 M634 M632 M8 M620 M613 M597 M584 M599 M591 M577 M568 M570 M536 M554 M544 M538 M525 M519 M509:M510 M503 M493 M495 M485 M474 M466 M456 M458 M450 M439 M433 M427 M425 M418 M410 M394 M404 M383 M402 M385 M320 M314 M316 M167 M165 M156 M145 M139 M125 M123 M116 M106 M92 M83 M81 M75 M66 M55 M57 M46 M39 M29 M31 P561 M172 M179 M186 M188 M196 M217 M215 M225 M237 M249 M260 M262 M271 M279 M281 M288 M294 M308 M343 M350 M352 M359 M365 M377 M327 P207 J359 J365 J377 M626 J327 J694 J561 J8 J207 J23 J711 J704 J702 J684 J686 J678 J654 J652 J643 J634 J632 J626 J620 J613 J597 J584 J599 J591 J577 J568 J570 J536 J554 J544 J538 J525 J519 J509:J510 J503 J493 J495 J485 J474 J466 J456 J458 J450 J439 J433 J427 J425 J418 J410 J394 J404 J383 J402 J385 J320 J314 J316 J167 J165 J156 J145 J139 J125 J123 J116 J106 J92 J83 J81 J75 J66 J55 J57 J46 J39 J29 J16 J31 J172 J179 J186 J188 J196 J217 J215 J225 J237 J249 J260 J262 J271 J279 J281 J288 J294 J308 J343 J350 F694 F561 F207 F16 F23 F711 F704 F702 F684 F686 F678 F654 F652 F643 F634 F632 F626 F620 F613 F597 F584 F599 F591 F577 F568 F570 F536 F554 F544 F538 F525 F519 F509:F510 F503 F493 F495 F485 F474 F466 F456 F458 F450 F439 F433 F427 F425 F418 F410 F394 F404 F383 F402 F385 F320 F314 F316 F167 F165 F156 F145 F139 F125 F123 F116 F106 F92 F83 F81 F75 F66 F55 F57 F46 F39 F29 F31 F10 F172 F179 F186 F188 F196 F217 F215 F225 F237 F249 F260 F262 F271 F279 F281 F288 F294 F308 F343 F350 F352 F359 F365 F377 F327">
      <formula1>$F$760:$F$761</formula1>
    </dataValidation>
    <dataValidation type="list" showInputMessage="1" showErrorMessage="1" sqref="A3">
      <formula1>$B$799:$B$834</formula1>
    </dataValidation>
  </dataValidations>
  <hyperlinks>
    <hyperlink ref="I12" r:id="rId1"/>
    <hyperlink ref="I13" r:id="rId2"/>
    <hyperlink ref="I14" r:id="rId3"/>
    <hyperlink ref="I15" r:id="rId4"/>
    <hyperlink ref="I17" r:id="rId5"/>
    <hyperlink ref="I18" r:id="rId6"/>
    <hyperlink ref="I19" r:id="rId7"/>
    <hyperlink ref="I24" r:id="rId8"/>
    <hyperlink ref="I25" r:id="rId9"/>
    <hyperlink ref="I26" r:id="rId10"/>
    <hyperlink ref="I27" r:id="rId11"/>
    <hyperlink ref="I22" r:id="rId12"/>
    <hyperlink ref="I33" r:id="rId13"/>
    <hyperlink ref="I34" r:id="rId14"/>
    <hyperlink ref="I37" r:id="rId15"/>
    <hyperlink ref="I38" r:id="rId16"/>
    <hyperlink ref="I41" r:id="rId17"/>
    <hyperlink ref="I42" r:id="rId18"/>
    <hyperlink ref="I43" r:id="rId19"/>
    <hyperlink ref="I44" r:id="rId20"/>
    <hyperlink ref="I45" r:id="rId21"/>
    <hyperlink ref="I50" r:id="rId22"/>
    <hyperlink ref="I51" r:id="rId23"/>
    <hyperlink ref="I52" r:id="rId24"/>
    <hyperlink ref="I53" r:id="rId25"/>
    <hyperlink ref="I54" r:id="rId26"/>
    <hyperlink ref="I59" r:id="rId27"/>
    <hyperlink ref="I60" r:id="rId28"/>
    <hyperlink ref="I63" r:id="rId29"/>
    <hyperlink ref="I64" r:id="rId30"/>
    <hyperlink ref="I65" r:id="rId31"/>
    <hyperlink ref="I67" r:id="rId32"/>
    <hyperlink ref="I68" r:id="rId33"/>
    <hyperlink ref="I69" r:id="rId34"/>
    <hyperlink ref="I70" r:id="rId35"/>
    <hyperlink ref="I72" r:id="rId36"/>
    <hyperlink ref="I73" r:id="rId37"/>
    <hyperlink ref="I77" r:id="rId38" display="..\Evidências\Domínio B\QATC 3\3.3 Gestão de Tecnologia da Informação e Comunicação\3.3.1\comitê gestor.pdf"/>
    <hyperlink ref="I80" r:id="rId39" display="..\Evidências\Domínio B\QATC 3\3.3 Gestão de Tecnologia da Informação e Comunicação\3.3.4\normas e proc. de TI 34-2018.pdf "/>
    <hyperlink ref="I78" r:id="rId40" display="..\Evidências\Domínio B\QATC 3\3.3 Gestão de Tecnologia da Informação e Comunicação\3.3.2\Planilha para Investimentos 2018 atualizada - sem valor.xlsx"/>
    <hyperlink ref="I79" r:id="rId41" display="..\Evidências\Domínio B\QATC 3\3.3 Gestão de Tecnologia da Informação e Comunicação\3.3.3\Termo Encerramento - Projeto 42 Plano de Segurança da Informação.pdf"/>
    <hyperlink ref="I87" r:id="rId42" location="/" display="https://transparencia.tce.mg.gov.br/ - /"/>
    <hyperlink ref="I91" r:id="rId43"/>
    <hyperlink ref="I90" r:id="rId44"/>
    <hyperlink ref="I86" r:id="rId45" location="/" display="https://transparencia.tce.mg.gov.br/ - /"/>
    <hyperlink ref="I85" r:id="rId46" location="/" display="https://transparencia.tce.mg.gov.br/ - /"/>
    <hyperlink ref="I94" r:id="rId47"/>
    <hyperlink ref="I95" r:id="rId48"/>
    <hyperlink ref="I96" r:id="rId49"/>
    <hyperlink ref="I97" r:id="rId50"/>
    <hyperlink ref="I98" r:id="rId51"/>
    <hyperlink ref="I99" r:id="rId52"/>
    <hyperlink ref="I100" r:id="rId53"/>
    <hyperlink ref="I101" r:id="rId54"/>
    <hyperlink ref="I102" r:id="rId55"/>
    <hyperlink ref="I103" r:id="rId56"/>
    <hyperlink ref="I104" r:id="rId57"/>
    <hyperlink ref="I105" r:id="rId58"/>
    <hyperlink ref="I112" r:id="rId59"/>
    <hyperlink ref="I111" r:id="rId60"/>
    <hyperlink ref="I115" r:id="rId61"/>
    <hyperlink ref="I110" r:id="rId62"/>
    <hyperlink ref="I113" r:id="rId63"/>
    <hyperlink ref="I114" r:id="rId64"/>
    <hyperlink ref="I109" r:id="rId65"/>
    <hyperlink ref="I108" r:id="rId66" display="..\Evidências\Domínio B\QATC 4\4.3 Ouvidoria\4.3.1"/>
    <hyperlink ref="I118" r:id="rId67"/>
    <hyperlink ref="I119" r:id="rId68"/>
    <hyperlink ref="I120" r:id="rId69"/>
    <hyperlink ref="I121" r:id="rId70"/>
    <hyperlink ref="I122" r:id="rId71"/>
    <hyperlink ref="I150" r:id="rId72"/>
    <hyperlink ref="I151" r:id="rId73"/>
    <hyperlink ref="I152" r:id="rId74"/>
    <hyperlink ref="I153" r:id="rId75"/>
    <hyperlink ref="I141" r:id="rId76"/>
    <hyperlink ref="I142" r:id="rId77"/>
    <hyperlink ref="I144" r:id="rId78"/>
    <hyperlink ref="I174" r:id="rId79"/>
    <hyperlink ref="I175" r:id="rId80"/>
    <hyperlink ref="I176" r:id="rId81"/>
    <hyperlink ref="I177" r:id="rId82"/>
    <hyperlink ref="I178" r:id="rId83"/>
    <hyperlink ref="I181" r:id="rId84"/>
    <hyperlink ref="I182" r:id="rId85"/>
    <hyperlink ref="I183" r:id="rId86"/>
    <hyperlink ref="I184" r:id="rId87"/>
    <hyperlink ref="I190" r:id="rId88"/>
    <hyperlink ref="I191" r:id="rId89"/>
    <hyperlink ref="I195" r:id="rId90"/>
    <hyperlink ref="I197" r:id="rId91"/>
    <hyperlink ref="I201" r:id="rId92"/>
    <hyperlink ref="I202" r:id="rId93"/>
    <hyperlink ref="I203" r:id="rId94"/>
    <hyperlink ref="I199" r:id="rId95"/>
    <hyperlink ref="I200" r:id="rId96"/>
    <hyperlink ref="I205" r:id="rId97"/>
    <hyperlink ref="I206" r:id="rId98"/>
    <hyperlink ref="I209" r:id="rId99"/>
    <hyperlink ref="I210" r:id="rId100"/>
    <hyperlink ref="I211" r:id="rId101"/>
    <hyperlink ref="I212" r:id="rId102"/>
    <hyperlink ref="I213" r:id="rId103"/>
    <hyperlink ref="I143" r:id="rId104"/>
    <hyperlink ref="I264" r:id="rId105"/>
    <hyperlink ref="I265" r:id="rId106"/>
    <hyperlink ref="I268" r:id="rId107"/>
    <hyperlink ref="I273" r:id="rId108"/>
    <hyperlink ref="I287" r:id="rId109"/>
    <hyperlink ref="I290" r:id="rId110"/>
    <hyperlink ref="I291" r:id="rId111"/>
    <hyperlink ref="I293" r:id="rId112"/>
    <hyperlink ref="I292" r:id="rId113"/>
    <hyperlink ref="I296" r:id="rId114"/>
    <hyperlink ref="I297" r:id="rId115"/>
    <hyperlink ref="I298" r:id="rId116"/>
    <hyperlink ref="I300" r:id="rId117"/>
    <hyperlink ref="I301" r:id="rId118"/>
    <hyperlink ref="I303" r:id="rId119"/>
    <hyperlink ref="I304" r:id="rId120"/>
    <hyperlink ref="I305" r:id="rId121"/>
    <hyperlink ref="I306" r:id="rId122"/>
    <hyperlink ref="I313" r:id="rId123"/>
    <hyperlink ref="I317" r:id="rId124"/>
    <hyperlink ref="I318" r:id="rId125"/>
    <hyperlink ref="I319" r:id="rId126"/>
    <hyperlink ref="I322" r:id="rId127"/>
    <hyperlink ref="I323" r:id="rId128"/>
    <hyperlink ref="I324" r:id="rId129"/>
    <hyperlink ref="I325" r:id="rId130"/>
    <hyperlink ref="I326" r:id="rId131"/>
    <hyperlink ref="I329" r:id="rId132"/>
    <hyperlink ref="I330" r:id="rId133"/>
    <hyperlink ref="I331" r:id="rId134"/>
    <hyperlink ref="I332" r:id="rId135"/>
    <hyperlink ref="I333" r:id="rId136"/>
    <hyperlink ref="I334" r:id="rId137"/>
    <hyperlink ref="I335" r:id="rId138"/>
    <hyperlink ref="I336" r:id="rId139"/>
    <hyperlink ref="I338" r:id="rId140"/>
    <hyperlink ref="I339" r:id="rId141"/>
    <hyperlink ref="I340" r:id="rId142"/>
    <hyperlink ref="I341" r:id="rId143"/>
    <hyperlink ref="I347" r:id="rId144"/>
    <hyperlink ref="I349" r:id="rId145"/>
    <hyperlink ref="I361" r:id="rId146"/>
    <hyperlink ref="I362" r:id="rId147"/>
    <hyperlink ref="I363" r:id="rId148"/>
    <hyperlink ref="I387" r:id="rId149"/>
    <hyperlink ref="I388" r:id="rId150"/>
    <hyperlink ref="I390" r:id="rId151"/>
    <hyperlink ref="I391" r:id="rId152"/>
    <hyperlink ref="I393" r:id="rId153"/>
    <hyperlink ref="I392" r:id="rId154"/>
    <hyperlink ref="I389" r:id="rId155"/>
    <hyperlink ref="I401" r:id="rId156"/>
    <hyperlink ref="I400" r:id="rId157"/>
    <hyperlink ref="I399" r:id="rId158"/>
    <hyperlink ref="I398" r:id="rId159"/>
    <hyperlink ref="I397" r:id="rId160"/>
    <hyperlink ref="I406" r:id="rId161"/>
    <hyperlink ref="I407" r:id="rId162"/>
    <hyperlink ref="I408" r:id="rId163"/>
    <hyperlink ref="I429" r:id="rId164"/>
    <hyperlink ref="I430" r:id="rId165"/>
    <hyperlink ref="I431" r:id="rId166"/>
    <hyperlink ref="I432" r:id="rId167"/>
    <hyperlink ref="I435" r:id="rId168"/>
    <hyperlink ref="I438" r:id="rId169"/>
    <hyperlink ref="I441" r:id="rId170"/>
    <hyperlink ref="I442" r:id="rId171"/>
    <hyperlink ref="I444" r:id="rId172"/>
    <hyperlink ref="I445" r:id="rId173"/>
    <hyperlink ref="I446" r:id="rId174"/>
    <hyperlink ref="I448" r:id="rId175"/>
    <hyperlink ref="I449" r:id="rId176"/>
    <hyperlink ref="I460" r:id="rId177"/>
    <hyperlink ref="I462" r:id="rId178"/>
    <hyperlink ref="I463" r:id="rId179"/>
    <hyperlink ref="I468" r:id="rId180"/>
    <hyperlink ref="I469" r:id="rId181"/>
    <hyperlink ref="I470" r:id="rId182"/>
    <hyperlink ref="I471" r:id="rId183"/>
    <hyperlink ref="I472" r:id="rId184"/>
    <hyperlink ref="I476" r:id="rId185"/>
    <hyperlink ref="I477" r:id="rId186"/>
    <hyperlink ref="I478" r:id="rId187"/>
    <hyperlink ref="I479" r:id="rId188"/>
    <hyperlink ref="I480" r:id="rId189"/>
    <hyperlink ref="I483" r:id="rId190"/>
    <hyperlink ref="I484" r:id="rId191"/>
    <hyperlink ref="I487" r:id="rId192"/>
    <hyperlink ref="I488" r:id="rId193"/>
    <hyperlink ref="I489" r:id="rId194"/>
    <hyperlink ref="I512" r:id="rId195"/>
    <hyperlink ref="I513" r:id="rId196"/>
    <hyperlink ref="I514" r:id="rId197"/>
    <hyperlink ref="I515" r:id="rId198"/>
    <hyperlink ref="I516" r:id="rId199"/>
    <hyperlink ref="I517" r:id="rId200"/>
    <hyperlink ref="I518" r:id="rId201"/>
    <hyperlink ref="I520" r:id="rId202"/>
    <hyperlink ref="I522" r:id="rId203"/>
    <hyperlink ref="I523" r:id="rId204"/>
    <hyperlink ref="I524" r:id="rId205"/>
    <hyperlink ref="I530" r:id="rId206"/>
    <hyperlink ref="I531" r:id="rId207"/>
    <hyperlink ref="I532" r:id="rId208"/>
    <hyperlink ref="I533" r:id="rId209"/>
    <hyperlink ref="I534" r:id="rId210"/>
    <hyperlink ref="I540" r:id="rId211"/>
    <hyperlink ref="I541" r:id="rId212"/>
    <hyperlink ref="I542" r:id="rId213"/>
    <hyperlink ref="I543" r:id="rId214"/>
    <hyperlink ref="I547" r:id="rId215"/>
    <hyperlink ref="I548" r:id="rId216"/>
    <hyperlink ref="I551" r:id="rId217"/>
    <hyperlink ref="I552" r:id="rId218"/>
    <hyperlink ref="I557" r:id="rId219"/>
    <hyperlink ref="I563" r:id="rId220"/>
    <hyperlink ref="I564" r:id="rId221"/>
    <hyperlink ref="I565" r:id="rId222"/>
    <hyperlink ref="I567" r:id="rId223"/>
    <hyperlink ref="I575" r:id="rId224"/>
    <hyperlink ref="I576" r:id="rId225"/>
    <hyperlink ref="I579" r:id="rId226"/>
    <hyperlink ref="I580" r:id="rId227"/>
    <hyperlink ref="I581" r:id="rId228"/>
    <hyperlink ref="I582" r:id="rId229"/>
    <hyperlink ref="I594" r:id="rId230"/>
    <hyperlink ref="I595" r:id="rId231"/>
    <hyperlink ref="I602" r:id="rId232"/>
    <hyperlink ref="I605" r:id="rId233"/>
    <hyperlink ref="I606" r:id="rId234"/>
    <hyperlink ref="I609" r:id="rId235"/>
    <hyperlink ref="I610" r:id="rId236"/>
    <hyperlink ref="I611" r:id="rId237"/>
    <hyperlink ref="I615" r:id="rId238"/>
    <hyperlink ref="I618" r:id="rId239"/>
    <hyperlink ref="I628" r:id="rId240"/>
    <hyperlink ref="I629" r:id="rId241"/>
    <hyperlink ref="I630" r:id="rId242"/>
    <hyperlink ref="I631" r:id="rId243"/>
    <hyperlink ref="I648" r:id="rId244"/>
    <hyperlink ref="I668" r:id="rId245" display="\\egito\MMD_QATC - 2019\Evidências\Domínio F\QATC 23\23.1 Fiscalização e auditoria da gestão fiscal\23.1.13"/>
    <hyperlink ref="I669" r:id="rId246"/>
    <hyperlink ref="I670" r:id="rId247"/>
    <hyperlink ref="I671" r:id="rId248"/>
    <hyperlink ref="I672" r:id="rId249"/>
    <hyperlink ref="I676" r:id="rId250"/>
    <hyperlink ref="I680" r:id="rId251"/>
    <hyperlink ref="I681" r:id="rId252"/>
    <hyperlink ref="I683" r:id="rId253"/>
    <hyperlink ref="I688" r:id="rId254"/>
    <hyperlink ref="I689" r:id="rId255"/>
    <hyperlink ref="I690" r:id="rId256"/>
    <hyperlink ref="I691" r:id="rId257"/>
    <hyperlink ref="I692" r:id="rId258"/>
    <hyperlink ref="I707" r:id="rId259"/>
    <hyperlink ref="I708" r:id="rId260"/>
    <hyperlink ref="I709" r:id="rId261"/>
    <hyperlink ref="I710" r:id="rId262"/>
    <hyperlink ref="I452" r:id="rId263"/>
    <hyperlink ref="I453" r:id="rId264"/>
    <hyperlink ref="I454" r:id="rId265"/>
    <hyperlink ref="I566" r:id="rId266"/>
    <hyperlink ref="I558" r:id="rId267"/>
    <hyperlink ref="I220" r:id="rId268"/>
    <hyperlink ref="I222" r:id="rId269"/>
    <hyperlink ref="I223" r:id="rId270"/>
    <hyperlink ref="I224" r:id="rId271"/>
    <hyperlink ref="I227" r:id="rId272"/>
    <hyperlink ref="I228" r:id="rId273"/>
    <hyperlink ref="I229" r:id="rId274"/>
    <hyperlink ref="I230" r:id="rId275"/>
    <hyperlink ref="I234" r:id="rId276"/>
    <hyperlink ref="I235" r:id="rId277"/>
    <hyperlink ref="I236" r:id="rId278"/>
    <hyperlink ref="I239" r:id="rId279"/>
    <hyperlink ref="I240" r:id="rId280"/>
    <hyperlink ref="I241" r:id="rId281"/>
    <hyperlink ref="I242" r:id="rId282"/>
    <hyperlink ref="I243" r:id="rId283"/>
    <hyperlink ref="I244" r:id="rId284"/>
    <hyperlink ref="I245" r:id="rId285"/>
    <hyperlink ref="I247" r:id="rId286"/>
    <hyperlink ref="I248" r:id="rId287"/>
    <hyperlink ref="I219" r:id="rId288"/>
    <hyperlink ref="I423" r:id="rId289" location="/relacao_nomes_tre" display="https://transparencia.tce.mg.gov.br/ - /relacao_nomes_tre"/>
    <hyperlink ref="I412" r:id="rId290" location="/relacao_nomes_tre"/>
    <hyperlink ref="I415" r:id="rId291" location="/multas"/>
    <hyperlink ref="I422" r:id="rId292"/>
    <hyperlink ref="I414" r:id="rId293"/>
    <hyperlink ref="I421" r:id="rId294"/>
    <hyperlink ref="I417" r:id="rId295"/>
    <hyperlink ref="H656" r:id="rId296"/>
    <hyperlink ref="H657" r:id="rId297"/>
    <hyperlink ref="H659" r:id="rId298"/>
    <hyperlink ref="H660" r:id="rId299"/>
    <hyperlink ref="H658" r:id="rId300"/>
    <hyperlink ref="H661" r:id="rId301"/>
    <hyperlink ref="H662" r:id="rId302"/>
    <hyperlink ref="H663" r:id="rId303"/>
    <hyperlink ref="H664" r:id="rId304"/>
    <hyperlink ref="H665" r:id="rId305"/>
    <hyperlink ref="H666" r:id="rId306"/>
    <hyperlink ref="H668" r:id="rId307"/>
    <hyperlink ref="I169" r:id="rId308"/>
    <hyperlink ref="I170" r:id="rId309"/>
    <hyperlink ref="I171" r:id="rId310"/>
    <hyperlink ref="I550" r:id="rId311"/>
    <hyperlink ref="I553" r:id="rId312"/>
    <hyperlink ref="I559" r:id="rId313"/>
    <hyperlink ref="I549" r:id="rId314"/>
    <hyperlink ref="I447" r:id="rId315"/>
  </hyperlinks>
  <pageMargins left="0.70866141732283472" right="0.70866141732283472" top="0.74803149606299213" bottom="0.74803149606299213" header="0.31496062992125984" footer="0.31496062992125984"/>
  <pageSetup paperSize="9" scale="10" orientation="landscape" r:id="rId316"/>
  <rowBreaks count="7" manualBreakCount="7">
    <brk id="27" max="19" man="1"/>
    <brk id="80" max="19" man="1"/>
    <brk id="164" max="19" man="1"/>
    <brk id="313" max="16383" man="1"/>
    <brk id="401" max="16383" man="1"/>
    <brk id="508" max="16383" man="1"/>
    <brk id="631" max="16383" man="1"/>
  </rowBreaks>
  <colBreaks count="1" manualBreakCount="1">
    <brk id="4" max="1048575" man="1"/>
  </colBreaks>
  <drawing r:id="rId317"/>
  <extLst>
    <ext xmlns:x14="http://schemas.microsoft.com/office/spreadsheetml/2009/9/main" uri="{78C0D931-6437-407d-A8EE-F0AAD7539E65}">
      <x14:conditionalFormattings>
        <x14:conditionalFormatting xmlns:xm="http://schemas.microsoft.com/office/excel/2006/main">
          <x14:cfRule type="expression" priority="407" id="{F603241D-8B4A-41D3-99FF-5F73D322BDB7}">
            <xm:f>'Seleção Amostra'!$G$9="Sim"</xm:f>
            <x14:dxf>
              <fill>
                <patternFill>
                  <bgColor rgb="FFFFFFCC"/>
                </patternFill>
              </fill>
            </x14:dxf>
          </x14:cfRule>
          <xm:sqref>M59:M65 M67:M74 M77:M80</xm:sqref>
        </x14:conditionalFormatting>
        <x14:conditionalFormatting xmlns:xm="http://schemas.microsoft.com/office/excel/2006/main">
          <x14:cfRule type="expression" priority="405" id="{E2BD4E70-00A0-4673-93BF-E094620791A2}">
            <xm:f>'Seleção Amostra'!$G$11="Sim"</xm:f>
            <x14:dxf>
              <fill>
                <patternFill>
                  <bgColor rgb="FFFFFFCC"/>
                </patternFill>
              </fill>
            </x14:dxf>
          </x14:cfRule>
          <xm:sqref>M127:M138 M141:M144 M147:M155 M158:M164</xm:sqref>
        </x14:conditionalFormatting>
        <x14:conditionalFormatting xmlns:xm="http://schemas.microsoft.com/office/excel/2006/main">
          <x14:cfRule type="expression" priority="404" id="{EE79D0C9-6DF1-494B-B2C2-38306C2057E9}">
            <xm:f>'Seleção Amostra'!$G$12="Sim"</xm:f>
            <x14:dxf>
              <fill>
                <patternFill>
                  <bgColor rgb="FFFFFFCC"/>
                </patternFill>
              </fill>
            </x14:dxf>
          </x14:cfRule>
          <xm:sqref>M169:M171 M174:M178 M181:M185</xm:sqref>
        </x14:conditionalFormatting>
        <x14:conditionalFormatting xmlns:xm="http://schemas.microsoft.com/office/excel/2006/main">
          <x14:cfRule type="expression" priority="403" id="{94E304BB-2E1A-4142-A359-0A80FEE43F10}">
            <xm:f>'Seleção Amostra'!$G$13="Sim"</xm:f>
            <x14:dxf>
              <fill>
                <patternFill>
                  <bgColor rgb="FFFFFFCC"/>
                </patternFill>
              </fill>
            </x14:dxf>
          </x14:cfRule>
          <xm:sqref>M197 M205:M206 M190:M195 M199:M203 M209:M213</xm:sqref>
        </x14:conditionalFormatting>
        <x14:conditionalFormatting xmlns:xm="http://schemas.microsoft.com/office/excel/2006/main">
          <x14:cfRule type="expression" priority="402" id="{14EB97BA-186D-4007-8C4E-B62AD4C97C27}">
            <xm:f>'Seleção Amostra'!$G$14="Sim"</xm:f>
            <x14:dxf>
              <fill>
                <patternFill>
                  <bgColor rgb="FFFFFFCC"/>
                </patternFill>
              </fill>
            </x14:dxf>
          </x14:cfRule>
          <xm:sqref>M219:M224 M227:M236 M239:M248 M251:M259</xm:sqref>
        </x14:conditionalFormatting>
        <x14:conditionalFormatting xmlns:xm="http://schemas.microsoft.com/office/excel/2006/main">
          <x14:cfRule type="expression" priority="401" id="{A5C1C34F-4831-4FF6-A9E6-8DFA5A6A1488}">
            <xm:f>'Seleção Amostra'!$G$15="Sim"</xm:f>
            <x14:dxf>
              <fill>
                <patternFill>
                  <bgColor rgb="FFFFFFCC"/>
                </patternFill>
              </fill>
            </x14:dxf>
          </x14:cfRule>
          <xm:sqref>M264:M265 M267:M270 M273:M278</xm:sqref>
        </x14:conditionalFormatting>
        <x14:conditionalFormatting xmlns:xm="http://schemas.microsoft.com/office/excel/2006/main">
          <x14:cfRule type="expression" priority="400" id="{ECFEA41F-7F74-46E9-B684-3C5D9037183D}">
            <xm:f>'Seleção Amostra'!$G$16="Sim"</xm:f>
            <x14:dxf>
              <fill>
                <patternFill>
                  <bgColor rgb="FFFFFFCC"/>
                </patternFill>
              </fill>
            </x14:dxf>
          </x14:cfRule>
          <xm:sqref>M283:M287 M290:M293 M296:M307 M309:M313</xm:sqref>
        </x14:conditionalFormatting>
        <x14:conditionalFormatting xmlns:xm="http://schemas.microsoft.com/office/excel/2006/main">
          <x14:cfRule type="expression" priority="399" id="{D715831A-D46D-4F64-9FF4-3A7E47A8DF81}">
            <xm:f>'Seleção Amostra'!$G$17="Sim"</xm:f>
            <x14:dxf>
              <fill>
                <patternFill>
                  <bgColor rgb="FFFFFFCC"/>
                </patternFill>
              </fill>
            </x14:dxf>
          </x14:cfRule>
          <xm:sqref>M317:M319 M322:M326 M329:M336 M338:M342 M345:M349</xm:sqref>
        </x14:conditionalFormatting>
        <x14:conditionalFormatting xmlns:xm="http://schemas.microsoft.com/office/excel/2006/main">
          <x14:cfRule type="expression" priority="398" id="{4F8DDAFE-AB91-482A-8547-79F524B7FC68}">
            <xm:f>'Seleção Amostra'!$G$18="Sim"</xm:f>
            <x14:dxf>
              <fill>
                <patternFill>
                  <bgColor rgb="FFFFFFCC"/>
                </patternFill>
              </fill>
            </x14:dxf>
          </x14:cfRule>
          <xm:sqref>M354:M358 M361:M364 M367:M376 M379:M382</xm:sqref>
        </x14:conditionalFormatting>
        <x14:conditionalFormatting xmlns:xm="http://schemas.microsoft.com/office/excel/2006/main">
          <x14:cfRule type="expression" priority="397" id="{E4C219DE-E0DB-48F0-97B3-A5459432D95C}">
            <xm:f>'Seleção Amostra'!$G$19="Sim"</xm:f>
            <x14:dxf>
              <fill>
                <patternFill>
                  <bgColor rgb="FFFFFFCC"/>
                </patternFill>
              </fill>
            </x14:dxf>
          </x14:cfRule>
          <xm:sqref>M396:M401 M387:M393</xm:sqref>
        </x14:conditionalFormatting>
        <x14:conditionalFormatting xmlns:xm="http://schemas.microsoft.com/office/excel/2006/main">
          <x14:cfRule type="expression" priority="396" id="{3B6884B7-E24E-4C05-A1CB-18CB19451A43}">
            <xm:f>'Seleção Amostra'!$G$20="Sim"</xm:f>
            <x14:dxf>
              <fill>
                <patternFill>
                  <bgColor rgb="FFFFFFCC"/>
                </patternFill>
              </fill>
            </x14:dxf>
          </x14:cfRule>
          <xm:sqref>M406:M409 M412:M417 M420:M424</xm:sqref>
        </x14:conditionalFormatting>
        <x14:conditionalFormatting xmlns:xm="http://schemas.microsoft.com/office/excel/2006/main">
          <x14:cfRule type="expression" priority="395" id="{D9BEFF0B-74CC-4E15-9678-168BC68C3FE8}">
            <xm:f>'Seleção Amostra'!$G$21="Sim"</xm:f>
            <x14:dxf>
              <fill>
                <patternFill>
                  <bgColor rgb="FFFFFFCC"/>
                </patternFill>
              </fill>
            </x14:dxf>
          </x14:cfRule>
          <xm:sqref>M429:M432 M435:M438 M441:M449 M452:M454</xm:sqref>
        </x14:conditionalFormatting>
        <x14:conditionalFormatting xmlns:xm="http://schemas.microsoft.com/office/excel/2006/main">
          <x14:cfRule type="expression" priority="394" id="{6EED8838-E296-48F7-B4DE-C46EAE09DD4F}">
            <xm:f>'Seleção Amostra'!$G$22="Sim"</xm:f>
            <x14:dxf>
              <fill>
                <patternFill>
                  <bgColor rgb="FFFFFFCC"/>
                </patternFill>
              </fill>
            </x14:dxf>
          </x14:cfRule>
          <xm:sqref>M460:M465 M468:M473 M476:M484 M487:M492</xm:sqref>
        </x14:conditionalFormatting>
        <x14:conditionalFormatting xmlns:xm="http://schemas.microsoft.com/office/excel/2006/main">
          <x14:cfRule type="expression" priority="393" id="{9BC4E2AE-4E0E-4964-84D2-9A56D7813CFB}">
            <xm:f>'Seleção Amostra'!$G$23="Sim"</xm:f>
            <x14:dxf>
              <fill>
                <patternFill>
                  <bgColor rgb="FFFFFFCC"/>
                </patternFill>
              </fill>
            </x14:dxf>
          </x14:cfRule>
          <xm:sqref>M497:M502 M505:M508</xm:sqref>
        </x14:conditionalFormatting>
        <x14:conditionalFormatting xmlns:xm="http://schemas.microsoft.com/office/excel/2006/main">
          <x14:cfRule type="expression" priority="392" id="{F3CD8585-4646-4A71-93D8-A738A06BD47F}">
            <xm:f>'Seleção Amostra'!$G$24="Sim"</xm:f>
            <x14:dxf>
              <fill>
                <patternFill>
                  <bgColor rgb="FFFFFFCC"/>
                </patternFill>
              </fill>
            </x14:dxf>
          </x14:cfRule>
          <xm:sqref>M520 M527:M528 M512:M518 M522:M524 M530:M534</xm:sqref>
        </x14:conditionalFormatting>
        <x14:conditionalFormatting xmlns:xm="http://schemas.microsoft.com/office/excel/2006/main">
          <x14:cfRule type="expression" priority="391" id="{0DA2E3ED-D917-44F0-A396-A5D076B15AAE}">
            <xm:f>'Seleção Amostra'!$G$25="Sim"</xm:f>
            <x14:dxf>
              <fill>
                <patternFill>
                  <bgColor rgb="FFFFFFCC"/>
                </patternFill>
              </fill>
            </x14:dxf>
          </x14:cfRule>
          <xm:sqref>M540:M543 M546:M553 M556:M560 M563:M567</xm:sqref>
        </x14:conditionalFormatting>
        <x14:conditionalFormatting xmlns:xm="http://schemas.microsoft.com/office/excel/2006/main">
          <x14:cfRule type="expression" priority="390" id="{25F1C853-DBA9-4DB6-B90E-4084CCE5405C}">
            <xm:f>'Seleção Amostra'!$G$26="Sim"</xm:f>
            <x14:dxf>
              <fill>
                <patternFill>
                  <bgColor rgb="FFFFFFCC"/>
                </patternFill>
              </fill>
            </x14:dxf>
          </x14:cfRule>
          <xm:sqref>M572:M576 M579:M583 M586:M590 M593:M596</xm:sqref>
        </x14:conditionalFormatting>
        <x14:conditionalFormatting xmlns:xm="http://schemas.microsoft.com/office/excel/2006/main">
          <x14:cfRule type="expression" priority="389" id="{ADCEDDC9-6A1F-4214-A3B0-2F32E5B176E1}">
            <xm:f>'Seleção Amostra'!$G$27="Sim"</xm:f>
            <x14:dxf>
              <fill>
                <patternFill>
                  <bgColor rgb="FFFFFFCC"/>
                </patternFill>
              </fill>
            </x14:dxf>
          </x14:cfRule>
          <xm:sqref>M605:M607 M601:M603 M609:M612 M615:M619 M622:M625 M628:M631</xm:sqref>
        </x14:conditionalFormatting>
        <x14:conditionalFormatting xmlns:xm="http://schemas.microsoft.com/office/excel/2006/main">
          <x14:cfRule type="expression" priority="388" id="{9DB0D4E3-F3C3-4C7B-85D3-DA88886A375A}">
            <xm:f>'Seleção Amostra'!$G$28="Sim"</xm:f>
            <x14:dxf>
              <fill>
                <patternFill>
                  <bgColor rgb="FFFFFFCC"/>
                </patternFill>
              </fill>
            </x14:dxf>
          </x14:cfRule>
          <xm:sqref>M636:M642 M645:M650</xm:sqref>
        </x14:conditionalFormatting>
        <x14:conditionalFormatting xmlns:xm="http://schemas.microsoft.com/office/excel/2006/main">
          <x14:cfRule type="expression" priority="387" id="{C1995F25-E970-45C9-B664-881DCBE039C3}">
            <xm:f>'Seleção Amostra'!$G$29="Sim"</xm:f>
            <x14:dxf>
              <fill>
                <patternFill>
                  <bgColor rgb="FFFFFFCC"/>
                </patternFill>
              </fill>
            </x14:dxf>
          </x14:cfRule>
          <xm:sqref>M656:M674 M676:M677 M680:M683</xm:sqref>
        </x14:conditionalFormatting>
        <x14:conditionalFormatting xmlns:xm="http://schemas.microsoft.com/office/excel/2006/main">
          <x14:cfRule type="expression" priority="386" id="{E384764B-A5C9-4992-9C8B-39980EDA69B4}">
            <xm:f>'Seleção Amostra'!$G$30="Sim"</xm:f>
            <x14:dxf>
              <fill>
                <patternFill>
                  <bgColor rgb="FFFFFFCC"/>
                </patternFill>
              </fill>
            </x14:dxf>
          </x14:cfRule>
          <xm:sqref>M688:M693 M696:M701</xm:sqref>
        </x14:conditionalFormatting>
        <x14:conditionalFormatting xmlns:xm="http://schemas.microsoft.com/office/excel/2006/main">
          <x14:cfRule type="expression" priority="385" id="{56B26E6D-FF56-4F59-93AA-7764422E1149}">
            <xm:f>'Seleção Amostra'!$G$31="Sim"</xm:f>
            <x14:dxf>
              <fill>
                <patternFill>
                  <bgColor rgb="FFFFFFCC"/>
                </patternFill>
              </fill>
            </x14:dxf>
          </x14:cfRule>
          <xm:sqref>M706:M710 M713:M720</xm:sqref>
        </x14:conditionalFormatting>
        <x14:conditionalFormatting xmlns:xm="http://schemas.microsoft.com/office/excel/2006/main">
          <x14:cfRule type="expression" priority="221" id="{C79D6D8A-DFD9-488C-9EF5-C97C1AFF60AB}">
            <xm:f>'Seleção Amostra'!$G$8="Sim"</xm:f>
            <x14:dxf>
              <fill>
                <patternFill>
                  <bgColor rgb="FFFFFFCC"/>
                </patternFill>
              </fill>
            </x14:dxf>
          </x14:cfRule>
          <xm:sqref>M33:M38 M41:M45 M48:M54</xm:sqref>
        </x14:conditionalFormatting>
        <x14:conditionalFormatting xmlns:xm="http://schemas.microsoft.com/office/excel/2006/main">
          <x14:cfRule type="expression" priority="382" id="{C9D8A994-9116-4A42-91D6-56A7F2F4B606}">
            <xm:f>'Seleção Amostra'!$G$10="Sim"</xm:f>
            <x14:dxf>
              <fill>
                <patternFill>
                  <bgColor rgb="FFFFFFCC"/>
                </patternFill>
              </fill>
            </x14:dxf>
          </x14:cfRule>
          <xm:sqref>M85:M91 M94:M105 M108:M115 M118:M122</xm:sqref>
        </x14:conditionalFormatting>
        <x14:conditionalFormatting xmlns:xm="http://schemas.microsoft.com/office/excel/2006/main">
          <x14:cfRule type="expression" priority="240" id="{1E36AE86-7912-441C-930E-77F7B8FDE6A3}">
            <xm:f>'Seleção Amostra'!$G$7="Sim"</xm:f>
            <x14:dxf>
              <fill>
                <patternFill>
                  <bgColor rgb="FFFFFFCC"/>
                </patternFill>
              </fill>
            </x14:dxf>
          </x14:cfRule>
          <xm:sqref>M12:M15</xm:sqref>
        </x14:conditionalFormatting>
        <x14:conditionalFormatting xmlns:xm="http://schemas.microsoft.com/office/excel/2006/main">
          <x14:cfRule type="expression" priority="226" id="{0213160E-E5C0-4DE5-A116-87316EFAA40F}">
            <xm:f>'Seleção Amostra'!$G$7="Sim"</xm:f>
            <x14:dxf>
              <fill>
                <patternFill>
                  <bgColor rgb="FFFFFFCC"/>
                </patternFill>
              </fill>
            </x14:dxf>
          </x14:cfRule>
          <xm:sqref>M17:M22</xm:sqref>
        </x14:conditionalFormatting>
        <x14:conditionalFormatting xmlns:xm="http://schemas.microsoft.com/office/excel/2006/main">
          <x14:cfRule type="expression" priority="224" id="{4EB70904-377D-4027-90FD-D6B839AB0603}">
            <xm:f>'Seleção Amostra'!$G$7="Sim"</xm:f>
            <x14:dxf>
              <fill>
                <patternFill>
                  <bgColor rgb="FFFFFFCC"/>
                </patternFill>
              </fill>
            </x14:dxf>
          </x14:cfRule>
          <xm:sqref>M24:M27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15" sqref="C15"/>
    </sheetView>
  </sheetViews>
  <sheetFormatPr defaultRowHeight="15" x14ac:dyDescent="0.25"/>
  <cols>
    <col min="1" max="1" width="70.5703125" bestFit="1" customWidth="1"/>
    <col min="2" max="2" width="50.42578125" customWidth="1"/>
    <col min="3" max="3" width="56.42578125" customWidth="1"/>
  </cols>
  <sheetData>
    <row r="1" spans="1:3" ht="23.25" x14ac:dyDescent="0.25">
      <c r="A1" s="735" t="s">
        <v>1571</v>
      </c>
      <c r="B1" s="735"/>
      <c r="C1" s="735"/>
    </row>
    <row r="2" spans="1:3" ht="69.75" x14ac:dyDescent="0.25">
      <c r="A2" s="626"/>
      <c r="B2" s="633" t="s">
        <v>1620</v>
      </c>
      <c r="C2" s="633" t="s">
        <v>2313</v>
      </c>
    </row>
    <row r="3" spans="1:3" ht="23.25" x14ac:dyDescent="0.25">
      <c r="A3" s="627" t="s">
        <v>1572</v>
      </c>
      <c r="B3" s="628">
        <v>100</v>
      </c>
      <c r="C3" s="628">
        <v>100</v>
      </c>
    </row>
    <row r="4" spans="1:3" ht="23.25" x14ac:dyDescent="0.25">
      <c r="A4" s="629" t="s">
        <v>1622</v>
      </c>
      <c r="B4" s="630">
        <v>100</v>
      </c>
      <c r="C4" s="630">
        <v>100</v>
      </c>
    </row>
    <row r="5" spans="1:3" ht="23.25" x14ac:dyDescent="0.25">
      <c r="A5" s="629" t="s">
        <v>1573</v>
      </c>
      <c r="B5" s="631">
        <v>53</v>
      </c>
      <c r="C5" s="631">
        <v>53</v>
      </c>
    </row>
    <row r="6" spans="1:3" ht="23.25" x14ac:dyDescent="0.25">
      <c r="A6" s="627" t="s">
        <v>1574</v>
      </c>
      <c r="B6" s="632">
        <v>0.53</v>
      </c>
      <c r="C6" s="632">
        <v>0.53</v>
      </c>
    </row>
  </sheetData>
  <mergeCells count="1">
    <mergeCell ref="A1:C1"/>
  </mergeCells>
  <conditionalFormatting sqref="C3:C6">
    <cfRule type="containsText" dxfId="9" priority="1" operator="containsText" text="Não">
      <formula>NOT(ISERROR(SEARCH("Não",C3)))</formula>
    </cfRule>
  </conditionalFormatting>
  <conditionalFormatting sqref="B5:C6">
    <cfRule type="containsErrors" dxfId="8" priority="2">
      <formula>ISERROR(B5)</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
  <sheetViews>
    <sheetView topLeftCell="A13" workbookViewId="0">
      <selection activeCell="D12" sqref="D12"/>
    </sheetView>
  </sheetViews>
  <sheetFormatPr defaultRowHeight="15" x14ac:dyDescent="0.25"/>
  <cols>
    <col min="1" max="1" width="12" customWidth="1"/>
    <col min="2" max="2" width="13.5703125" customWidth="1"/>
    <col min="3" max="3" width="75.85546875" customWidth="1"/>
    <col min="4" max="4" width="18.5703125" customWidth="1"/>
    <col min="5" max="5" width="16.140625" customWidth="1"/>
    <col min="6" max="6" width="25" customWidth="1"/>
    <col min="7" max="7" width="15.7109375" customWidth="1"/>
  </cols>
  <sheetData>
    <row r="1" spans="1:21" ht="72" customHeight="1" x14ac:dyDescent="0.25">
      <c r="A1" s="87"/>
      <c r="B1" s="736"/>
      <c r="C1" s="736"/>
      <c r="D1" s="736"/>
      <c r="E1" s="737"/>
      <c r="F1" s="388"/>
      <c r="G1" s="389"/>
      <c r="H1" s="383"/>
      <c r="I1" s="383"/>
      <c r="J1" s="383"/>
      <c r="K1" s="383"/>
      <c r="L1" s="383"/>
      <c r="M1" s="383"/>
      <c r="N1" s="383"/>
      <c r="O1" s="383"/>
      <c r="P1" s="383"/>
      <c r="Q1" s="383"/>
      <c r="R1" s="383"/>
      <c r="S1" s="383"/>
      <c r="T1" s="383"/>
      <c r="U1" s="383"/>
    </row>
    <row r="2" spans="1:21" ht="36" customHeight="1" x14ac:dyDescent="0.25">
      <c r="A2" s="87"/>
      <c r="B2" s="738" t="str">
        <f>IF(BASE!A3="SELECIONE O TRIBUNAL","",BASE!A3)</f>
        <v>Tribunal de Contas de Minas Gerais</v>
      </c>
      <c r="C2" s="738"/>
      <c r="D2" s="738"/>
      <c r="E2" s="739"/>
      <c r="F2" s="387"/>
      <c r="G2" s="386"/>
      <c r="H2" s="383"/>
      <c r="I2" s="383"/>
      <c r="J2" s="383"/>
      <c r="K2" s="383"/>
      <c r="L2" s="383"/>
      <c r="M2" s="383"/>
      <c r="N2" s="383"/>
      <c r="O2" s="383"/>
      <c r="P2" s="383"/>
      <c r="Q2" s="383"/>
      <c r="R2" s="383"/>
      <c r="S2" s="383"/>
      <c r="T2" s="383"/>
      <c r="U2" s="383"/>
    </row>
    <row r="3" spans="1:21" ht="9" customHeight="1" x14ac:dyDescent="0.25">
      <c r="A3" s="383"/>
      <c r="B3" s="383"/>
      <c r="C3" s="383"/>
      <c r="D3" s="383"/>
      <c r="E3" s="383"/>
      <c r="F3" s="383"/>
      <c r="G3" s="383"/>
      <c r="H3" s="383"/>
      <c r="I3" s="383"/>
      <c r="J3" s="383"/>
      <c r="K3" s="383"/>
      <c r="L3" s="383"/>
      <c r="M3" s="383"/>
      <c r="N3" s="383"/>
      <c r="O3" s="383"/>
      <c r="P3" s="383"/>
      <c r="Q3" s="383"/>
      <c r="R3" s="383"/>
      <c r="S3" s="383"/>
      <c r="T3" s="383"/>
      <c r="U3" s="383"/>
    </row>
    <row r="4" spans="1:21" ht="6.75" customHeight="1" thickBot="1" x14ac:dyDescent="0.3">
      <c r="A4" s="383"/>
      <c r="B4" s="383"/>
      <c r="C4" s="383"/>
      <c r="D4" s="383"/>
      <c r="E4" s="383"/>
      <c r="F4" s="383"/>
      <c r="G4" s="383"/>
      <c r="H4" s="383"/>
      <c r="I4" s="383"/>
      <c r="J4" s="383"/>
      <c r="K4" s="383"/>
      <c r="L4" s="383"/>
      <c r="M4" s="383"/>
      <c r="N4" s="383"/>
      <c r="O4" s="383"/>
      <c r="P4" s="383"/>
      <c r="Q4" s="383"/>
      <c r="R4" s="383"/>
      <c r="S4" s="383"/>
      <c r="T4" s="383"/>
      <c r="U4" s="383"/>
    </row>
    <row r="5" spans="1:21" ht="27.75" customHeight="1" thickTop="1" thickBot="1" x14ac:dyDescent="0.3">
      <c r="A5" s="384"/>
      <c r="B5" s="740" t="s">
        <v>1618</v>
      </c>
      <c r="C5" s="741"/>
      <c r="D5" s="742"/>
      <c r="E5" s="743" t="s">
        <v>1614</v>
      </c>
      <c r="F5" s="744"/>
      <c r="G5" s="745"/>
      <c r="H5" s="383"/>
      <c r="I5" s="383"/>
      <c r="J5" s="383"/>
      <c r="K5" s="383"/>
      <c r="L5" s="383"/>
      <c r="M5" s="383"/>
      <c r="N5" s="383"/>
      <c r="O5" s="383"/>
      <c r="P5" s="383"/>
      <c r="Q5" s="383"/>
      <c r="R5" s="383"/>
      <c r="S5" s="383"/>
      <c r="T5" s="383"/>
      <c r="U5" s="383"/>
    </row>
    <row r="6" spans="1:21" ht="45.75" customHeight="1" thickTop="1" thickBot="1" x14ac:dyDescent="0.3">
      <c r="A6" s="391" t="s">
        <v>1607</v>
      </c>
      <c r="B6" s="746" t="s">
        <v>1478</v>
      </c>
      <c r="C6" s="747"/>
      <c r="D6" s="385" t="s">
        <v>1615</v>
      </c>
      <c r="E6" s="382" t="s">
        <v>1623</v>
      </c>
      <c r="F6" s="382" t="s">
        <v>1624</v>
      </c>
      <c r="G6" s="407" t="s">
        <v>1616</v>
      </c>
      <c r="H6" s="383"/>
      <c r="I6" s="383"/>
      <c r="J6" s="383"/>
      <c r="K6" s="383"/>
      <c r="L6" s="383"/>
      <c r="M6" s="383"/>
      <c r="N6" s="383"/>
      <c r="O6" s="383"/>
      <c r="P6" s="383"/>
      <c r="Q6" s="383"/>
      <c r="R6" s="383"/>
      <c r="S6" s="383"/>
      <c r="T6" s="383"/>
      <c r="U6" s="383"/>
    </row>
    <row r="7" spans="1:21" ht="24.95" customHeight="1" thickTop="1" thickBot="1" x14ac:dyDescent="0.3">
      <c r="A7" s="392" t="s">
        <v>1608</v>
      </c>
      <c r="B7" s="393" t="s">
        <v>1481</v>
      </c>
      <c r="C7" s="394" t="str">
        <f>BASE!B8</f>
        <v>COMPOSIÇÃO, ORGANIZAÇÃO E FUNCIONAMENTO DOS TCs</v>
      </c>
      <c r="D7" s="463">
        <f>BASE!L8</f>
        <v>4</v>
      </c>
      <c r="E7" s="458" t="str">
        <f>IF(OR(D7=4,D7="NÃO AVALIADO")=TRUE,"Sim",IF(OR(D7=0,D7=1)=TRUE,"NÃO", ""))</f>
        <v>Sim</v>
      </c>
      <c r="F7" s="408"/>
      <c r="G7" s="460" t="str">
        <f>IF(AND(E7="",F7="")=TRUE,"",IF(OR(E7="Sim",F7="Sim")=TRUE,"Sim","Não"))</f>
        <v>Sim</v>
      </c>
      <c r="H7" s="383"/>
      <c r="I7" s="383"/>
      <c r="J7" s="383"/>
      <c r="K7" s="383"/>
      <c r="L7" s="383"/>
      <c r="M7" s="383"/>
      <c r="N7" s="383"/>
      <c r="O7" s="383"/>
      <c r="P7" s="383"/>
      <c r="Q7" s="383"/>
      <c r="R7" s="383"/>
      <c r="S7" s="383"/>
      <c r="T7" s="383"/>
      <c r="U7" s="383"/>
    </row>
    <row r="8" spans="1:21" ht="24.95" customHeight="1" thickTop="1" x14ac:dyDescent="0.25">
      <c r="A8" s="748" t="s">
        <v>1609</v>
      </c>
      <c r="B8" s="395" t="s">
        <v>1482</v>
      </c>
      <c r="C8" s="396" t="str">
        <f>BASE!B29</f>
        <v>LIDERANÇA</v>
      </c>
      <c r="D8" s="464">
        <f>BASE!L29</f>
        <v>3</v>
      </c>
      <c r="E8" s="470" t="str">
        <f>IF(OR(D8=4,D8="NÃO AVALIADO")=TRUE,"Sim",IF(OR(D8=0,D8=1)=TRUE,"NÃO", ""))</f>
        <v/>
      </c>
      <c r="F8" s="408"/>
      <c r="G8" s="461" t="str">
        <f t="shared" ref="G8:G31" si="0">IF(AND(E8="",F8="")=TRUE,"",IF(OR(E8="Sim",F8="Sim")=TRUE,"Sim","Não"))</f>
        <v/>
      </c>
      <c r="H8" s="383"/>
      <c r="I8" s="383"/>
      <c r="J8" s="383"/>
      <c r="K8" s="383"/>
      <c r="L8" s="383"/>
      <c r="M8" s="383"/>
      <c r="N8" s="383"/>
      <c r="O8" s="383"/>
      <c r="P8" s="383"/>
      <c r="Q8" s="383"/>
      <c r="R8" s="383"/>
      <c r="S8" s="383"/>
      <c r="T8" s="383"/>
      <c r="U8" s="383"/>
    </row>
    <row r="9" spans="1:21" ht="24.95" customHeight="1" x14ac:dyDescent="0.25">
      <c r="A9" s="749"/>
      <c r="B9" s="397" t="s">
        <v>1483</v>
      </c>
      <c r="C9" s="398" t="str">
        <f>BASE!B55</f>
        <v>ESTRATÉGIA</v>
      </c>
      <c r="D9" s="465">
        <f>BASE!L55</f>
        <v>3</v>
      </c>
      <c r="E9" s="471" t="str">
        <f t="shared" ref="E9:E31" si="1">IF(OR(D9=4,D9="NÃO AVALIADO")=TRUE,"Sim",IF(OR(D9=0,D9=1)=TRUE,"NÃO", ""))</f>
        <v/>
      </c>
      <c r="F9" s="409"/>
      <c r="G9" s="459" t="str">
        <f t="shared" si="0"/>
        <v/>
      </c>
      <c r="H9" s="383"/>
      <c r="I9" s="383"/>
      <c r="J9" s="383"/>
      <c r="K9" s="383"/>
      <c r="L9" s="383"/>
      <c r="M9" s="383"/>
      <c r="N9" s="383"/>
      <c r="O9" s="383"/>
      <c r="P9" s="383"/>
      <c r="Q9" s="383"/>
      <c r="R9" s="383"/>
      <c r="S9" s="383"/>
      <c r="T9" s="383"/>
      <c r="U9" s="383"/>
    </row>
    <row r="10" spans="1:21" ht="24.95" customHeight="1" x14ac:dyDescent="0.25">
      <c r="A10" s="749"/>
      <c r="B10" s="399" t="s">
        <v>1484</v>
      </c>
      <c r="C10" s="400" t="str">
        <f>BASE!B81</f>
        <v>ACCOUNTABILITY</v>
      </c>
      <c r="D10" s="466">
        <f>BASE!L81</f>
        <v>3</v>
      </c>
      <c r="E10" s="471" t="str">
        <f t="shared" si="1"/>
        <v/>
      </c>
      <c r="F10" s="409"/>
      <c r="G10" s="459" t="str">
        <f t="shared" si="0"/>
        <v/>
      </c>
      <c r="H10" s="383"/>
      <c r="I10" s="383"/>
      <c r="J10" s="383"/>
      <c r="K10" s="383"/>
      <c r="L10" s="383"/>
      <c r="M10" s="383"/>
      <c r="N10" s="383"/>
      <c r="O10" s="383"/>
      <c r="P10" s="383"/>
      <c r="Q10" s="383"/>
      <c r="R10" s="383"/>
      <c r="S10" s="383"/>
      <c r="T10" s="383"/>
      <c r="U10" s="383"/>
    </row>
    <row r="11" spans="1:21" ht="24.95" customHeight="1" x14ac:dyDescent="0.25">
      <c r="A11" s="749"/>
      <c r="B11" s="397" t="s">
        <v>1485</v>
      </c>
      <c r="C11" s="398" t="str">
        <f>BASE!B123</f>
        <v>AGILIDADE NO JULGAMENTO E GERENCIAMENTO DE PRAZOS DE PROCESSOS</v>
      </c>
      <c r="D11" s="465">
        <f>BASE!L123</f>
        <v>2</v>
      </c>
      <c r="E11" s="471" t="str">
        <f t="shared" si="1"/>
        <v/>
      </c>
      <c r="F11" s="409"/>
      <c r="G11" s="459" t="str">
        <f t="shared" si="0"/>
        <v/>
      </c>
      <c r="H11" s="383"/>
      <c r="I11" s="383"/>
      <c r="J11" s="383"/>
      <c r="K11" s="383"/>
      <c r="L11" s="383"/>
      <c r="M11" s="383"/>
      <c r="N11" s="383"/>
      <c r="O11" s="383"/>
      <c r="P11" s="383"/>
      <c r="Q11" s="383"/>
      <c r="R11" s="383"/>
      <c r="S11" s="383"/>
      <c r="T11" s="383"/>
      <c r="U11" s="383"/>
    </row>
    <row r="12" spans="1:21" ht="24.95" customHeight="1" x14ac:dyDescent="0.25">
      <c r="A12" s="749"/>
      <c r="B12" s="399" t="s">
        <v>1486</v>
      </c>
      <c r="C12" s="400" t="str">
        <f>BASE!B165</f>
        <v>GESTÃO DE PESSOAS</v>
      </c>
      <c r="D12" s="466">
        <f>BASE!L165</f>
        <v>3</v>
      </c>
      <c r="E12" s="471" t="str">
        <f t="shared" si="1"/>
        <v/>
      </c>
      <c r="F12" s="409"/>
      <c r="G12" s="459" t="str">
        <f t="shared" si="0"/>
        <v/>
      </c>
      <c r="H12" s="383"/>
      <c r="I12" s="383"/>
      <c r="J12" s="383"/>
      <c r="K12" s="383"/>
      <c r="L12" s="383"/>
      <c r="M12" s="383"/>
      <c r="N12" s="383"/>
      <c r="O12" s="383"/>
      <c r="P12" s="383"/>
      <c r="Q12" s="383"/>
      <c r="R12" s="383"/>
      <c r="S12" s="383"/>
      <c r="T12" s="383"/>
      <c r="U12" s="383"/>
    </row>
    <row r="13" spans="1:21" ht="24.95" customHeight="1" thickBot="1" x14ac:dyDescent="0.3">
      <c r="A13" s="750"/>
      <c r="B13" s="401" t="s">
        <v>1487</v>
      </c>
      <c r="C13" s="402" t="str">
        <f>BASE!B186</f>
        <v>DESENVOLVIMENTO PROFISSIONAL</v>
      </c>
      <c r="D13" s="467">
        <f>BASE!L186</f>
        <v>4</v>
      </c>
      <c r="E13" s="472" t="str">
        <f t="shared" si="1"/>
        <v>Sim</v>
      </c>
      <c r="F13" s="410"/>
      <c r="G13" s="462" t="str">
        <f t="shared" si="0"/>
        <v>Sim</v>
      </c>
      <c r="H13" s="383"/>
      <c r="I13" s="383"/>
      <c r="J13" s="383"/>
      <c r="K13" s="383"/>
      <c r="L13" s="383"/>
      <c r="M13" s="383"/>
      <c r="N13" s="383"/>
      <c r="O13" s="383"/>
      <c r="P13" s="383"/>
      <c r="Q13" s="383"/>
      <c r="R13" s="383"/>
      <c r="S13" s="383"/>
      <c r="T13" s="383"/>
      <c r="U13" s="383"/>
    </row>
    <row r="14" spans="1:21" ht="24.95" customHeight="1" thickTop="1" x14ac:dyDescent="0.25">
      <c r="A14" s="751" t="s">
        <v>1610</v>
      </c>
      <c r="B14" s="395" t="s">
        <v>1488</v>
      </c>
      <c r="C14" s="396" t="str">
        <f>BASE!B215</f>
        <v>PLANEJAMENTO GERAL DE FISCALIZAÇÃO E AUDITORIA</v>
      </c>
      <c r="D14" s="464">
        <f>BASE!L215</f>
        <v>2</v>
      </c>
      <c r="E14" s="470" t="str">
        <f t="shared" si="1"/>
        <v/>
      </c>
      <c r="F14" s="408"/>
      <c r="G14" s="461" t="str">
        <f t="shared" si="0"/>
        <v/>
      </c>
      <c r="H14" s="383"/>
      <c r="I14" s="383"/>
      <c r="J14" s="383"/>
      <c r="K14" s="383"/>
      <c r="L14" s="383"/>
      <c r="M14" s="383"/>
      <c r="N14" s="383"/>
      <c r="O14" s="383"/>
      <c r="P14" s="383"/>
      <c r="Q14" s="383"/>
      <c r="R14" s="383"/>
      <c r="S14" s="383"/>
      <c r="T14" s="383"/>
      <c r="U14" s="383"/>
    </row>
    <row r="15" spans="1:21" ht="24.95" customHeight="1" x14ac:dyDescent="0.25">
      <c r="A15" s="752"/>
      <c r="B15" s="397" t="s">
        <v>1489</v>
      </c>
      <c r="C15" s="398" t="str">
        <f>BASE!B260</f>
        <v>CONTROLE E GARANTIA DE QUALIDADE DE FISCALIZAÇÕES E AUDITORIAS</v>
      </c>
      <c r="D15" s="465">
        <f>BASE!L260</f>
        <v>1</v>
      </c>
      <c r="E15" s="471" t="str">
        <f t="shared" si="1"/>
        <v>NÃO</v>
      </c>
      <c r="F15" s="409"/>
      <c r="G15" s="459" t="str">
        <f t="shared" si="0"/>
        <v>Não</v>
      </c>
      <c r="H15" s="383"/>
      <c r="I15" s="383"/>
      <c r="J15" s="383"/>
      <c r="K15" s="383"/>
      <c r="L15" s="383"/>
      <c r="M15" s="383"/>
      <c r="N15" s="383"/>
      <c r="O15" s="383"/>
      <c r="P15" s="383"/>
      <c r="Q15" s="383"/>
      <c r="R15" s="383"/>
      <c r="S15" s="383"/>
      <c r="T15" s="383"/>
      <c r="U15" s="383"/>
    </row>
    <row r="16" spans="1:21" ht="24.95" customHeight="1" x14ac:dyDescent="0.25">
      <c r="A16" s="752"/>
      <c r="B16" s="399" t="s">
        <v>1490</v>
      </c>
      <c r="C16" s="400" t="str">
        <f>BASE!B279</f>
        <v>AUDITORIA DE CONFORMIDADE</v>
      </c>
      <c r="D16" s="466">
        <f>BASE!L279</f>
        <v>1</v>
      </c>
      <c r="E16" s="471" t="str">
        <f t="shared" si="1"/>
        <v>NÃO</v>
      </c>
      <c r="F16" s="409"/>
      <c r="G16" s="459" t="str">
        <f t="shared" si="0"/>
        <v>Não</v>
      </c>
      <c r="H16" s="383"/>
      <c r="I16" s="383"/>
      <c r="J16" s="383"/>
      <c r="K16" s="383"/>
      <c r="L16" s="383"/>
      <c r="M16" s="383"/>
      <c r="N16" s="383"/>
      <c r="O16" s="383"/>
      <c r="P16" s="383"/>
      <c r="Q16" s="383"/>
      <c r="R16" s="383"/>
      <c r="S16" s="383"/>
      <c r="T16" s="383"/>
      <c r="U16" s="383"/>
    </row>
    <row r="17" spans="1:21" ht="24.95" customHeight="1" x14ac:dyDescent="0.25">
      <c r="A17" s="752"/>
      <c r="B17" s="397" t="s">
        <v>1491</v>
      </c>
      <c r="C17" s="398" t="str">
        <f>BASE!B314</f>
        <v>AUDITORIA OPERACIONAL</v>
      </c>
      <c r="D17" s="465">
        <f>BASE!L314</f>
        <v>2</v>
      </c>
      <c r="E17" s="471" t="str">
        <f t="shared" si="1"/>
        <v/>
      </c>
      <c r="F17" s="409"/>
      <c r="G17" s="459" t="str">
        <f t="shared" si="0"/>
        <v/>
      </c>
      <c r="H17" s="383"/>
      <c r="I17" s="383"/>
      <c r="J17" s="383"/>
      <c r="K17" s="383"/>
      <c r="L17" s="383"/>
      <c r="M17" s="383"/>
      <c r="N17" s="383"/>
      <c r="O17" s="383"/>
      <c r="P17" s="383"/>
      <c r="Q17" s="383"/>
      <c r="R17" s="383"/>
      <c r="S17" s="383"/>
      <c r="T17" s="383"/>
      <c r="U17" s="383"/>
    </row>
    <row r="18" spans="1:21" ht="24.95" customHeight="1" x14ac:dyDescent="0.25">
      <c r="A18" s="752"/>
      <c r="B18" s="399" t="s">
        <v>1492</v>
      </c>
      <c r="C18" s="400" t="str">
        <f>BASE!B350</f>
        <v>AUDITORIA FINANCEIRA</v>
      </c>
      <c r="D18" s="466">
        <f>BASE!L350</f>
        <v>1</v>
      </c>
      <c r="E18" s="471" t="str">
        <f t="shared" si="1"/>
        <v>NÃO</v>
      </c>
      <c r="F18" s="409"/>
      <c r="G18" s="459" t="str">
        <f t="shared" si="0"/>
        <v>Não</v>
      </c>
      <c r="H18" s="383"/>
      <c r="I18" s="383"/>
      <c r="J18" s="383"/>
      <c r="K18" s="383"/>
      <c r="L18" s="383"/>
      <c r="M18" s="383"/>
      <c r="N18" s="383"/>
      <c r="O18" s="383"/>
      <c r="P18" s="383"/>
      <c r="Q18" s="383"/>
      <c r="R18" s="383"/>
      <c r="S18" s="383"/>
      <c r="T18" s="383"/>
      <c r="U18" s="383"/>
    </row>
    <row r="19" spans="1:21" ht="24.95" customHeight="1" x14ac:dyDescent="0.25">
      <c r="A19" s="752"/>
      <c r="B19" s="397" t="s">
        <v>1493</v>
      </c>
      <c r="C19" s="398" t="str">
        <f>BASE!B383</f>
        <v>CONTROLE CONCOMITANTE EXTERNO</v>
      </c>
      <c r="D19" s="465">
        <f>BASE!L383</f>
        <v>3</v>
      </c>
      <c r="E19" s="471" t="str">
        <f t="shared" si="1"/>
        <v/>
      </c>
      <c r="F19" s="409"/>
      <c r="G19" s="459" t="str">
        <f t="shared" si="0"/>
        <v/>
      </c>
      <c r="H19" s="383"/>
      <c r="I19" s="383"/>
      <c r="J19" s="383"/>
      <c r="K19" s="383"/>
      <c r="L19" s="383"/>
      <c r="M19" s="383"/>
      <c r="N19" s="383"/>
      <c r="O19" s="383"/>
      <c r="P19" s="383"/>
      <c r="Q19" s="383"/>
      <c r="R19" s="383"/>
      <c r="S19" s="383"/>
      <c r="T19" s="383"/>
      <c r="U19" s="383"/>
    </row>
    <row r="20" spans="1:21" ht="24.95" customHeight="1" x14ac:dyDescent="0.25">
      <c r="A20" s="752"/>
      <c r="B20" s="399" t="s">
        <v>1494</v>
      </c>
      <c r="C20" s="400" t="str">
        <f>BASE!B402</f>
        <v>ACOMPANHAMENTO DAS DECISÕES</v>
      </c>
      <c r="D20" s="466">
        <f>BASE!L402</f>
        <v>3</v>
      </c>
      <c r="E20" s="471" t="str">
        <f t="shared" si="1"/>
        <v/>
      </c>
      <c r="F20" s="409"/>
      <c r="G20" s="459" t="str">
        <f t="shared" si="0"/>
        <v/>
      </c>
      <c r="H20" s="383"/>
      <c r="I20" s="383"/>
      <c r="J20" s="383"/>
      <c r="K20" s="383"/>
      <c r="L20" s="383"/>
      <c r="M20" s="383"/>
      <c r="N20" s="383"/>
      <c r="O20" s="383"/>
      <c r="P20" s="383"/>
      <c r="Q20" s="383"/>
      <c r="R20" s="383"/>
      <c r="S20" s="383"/>
      <c r="T20" s="383"/>
      <c r="U20" s="383"/>
    </row>
    <row r="21" spans="1:21" ht="24.95" customHeight="1" thickBot="1" x14ac:dyDescent="0.3">
      <c r="A21" s="753"/>
      <c r="B21" s="401" t="s">
        <v>1495</v>
      </c>
      <c r="C21" s="402" t="str">
        <f>BASE!B425</f>
        <v>INFORMAÇÕES ESTRATÉGICAS PARA O CONTROLE EXTERNO</v>
      </c>
      <c r="D21" s="467">
        <f>BASE!L425</f>
        <v>3</v>
      </c>
      <c r="E21" s="472" t="str">
        <f t="shared" si="1"/>
        <v/>
      </c>
      <c r="F21" s="410"/>
      <c r="G21" s="462" t="str">
        <f t="shared" si="0"/>
        <v/>
      </c>
      <c r="H21" s="383"/>
      <c r="I21" s="383"/>
      <c r="J21" s="383"/>
      <c r="K21" s="383"/>
      <c r="L21" s="383"/>
      <c r="M21" s="383"/>
      <c r="N21" s="383"/>
      <c r="O21" s="383"/>
      <c r="P21" s="383"/>
      <c r="Q21" s="383"/>
      <c r="R21" s="383"/>
      <c r="S21" s="383"/>
      <c r="T21" s="383"/>
      <c r="U21" s="383"/>
    </row>
    <row r="22" spans="1:21" ht="24.95" customHeight="1" thickTop="1" x14ac:dyDescent="0.25">
      <c r="A22" s="748" t="s">
        <v>1611</v>
      </c>
      <c r="B22" s="395" t="s">
        <v>1496</v>
      </c>
      <c r="C22" s="396" t="str">
        <f>BASE!B456</f>
        <v>FISCALIZAÇÃO E AUDITORIA DE OBRAS E SERVIÇOS DE ENGENHARIA</v>
      </c>
      <c r="D22" s="464">
        <f>BASE!L456</f>
        <v>1</v>
      </c>
      <c r="E22" s="470" t="str">
        <f t="shared" si="1"/>
        <v>NÃO</v>
      </c>
      <c r="F22" s="408"/>
      <c r="G22" s="461" t="str">
        <f t="shared" si="0"/>
        <v>Não</v>
      </c>
      <c r="H22" s="383"/>
      <c r="I22" s="383"/>
      <c r="J22" s="383"/>
      <c r="K22" s="383"/>
      <c r="L22" s="383"/>
      <c r="M22" s="383"/>
      <c r="N22" s="383"/>
      <c r="O22" s="383"/>
      <c r="P22" s="383"/>
      <c r="Q22" s="383"/>
      <c r="R22" s="383"/>
      <c r="S22" s="383"/>
      <c r="T22" s="383"/>
      <c r="U22" s="383"/>
    </row>
    <row r="23" spans="1:21" ht="24.95" customHeight="1" x14ac:dyDescent="0.25">
      <c r="A23" s="749"/>
      <c r="B23" s="397" t="s">
        <v>1497</v>
      </c>
      <c r="C23" s="398" t="str">
        <f>BASE!B493</f>
        <v>FISCALIZAÇÃO E AUDITORIA DE CONCESSÕES E PRIVATIZAÇÕES</v>
      </c>
      <c r="D23" s="465">
        <f>BASE!L493</f>
        <v>3</v>
      </c>
      <c r="E23" s="471" t="str">
        <f t="shared" si="1"/>
        <v/>
      </c>
      <c r="F23" s="409"/>
      <c r="G23" s="459" t="str">
        <f t="shared" si="0"/>
        <v/>
      </c>
      <c r="H23" s="383"/>
      <c r="I23" s="383"/>
      <c r="J23" s="383"/>
      <c r="K23" s="383"/>
      <c r="L23" s="383"/>
      <c r="M23" s="383"/>
      <c r="N23" s="383"/>
      <c r="O23" s="383"/>
      <c r="P23" s="383"/>
      <c r="Q23" s="383"/>
      <c r="R23" s="383"/>
      <c r="S23" s="383"/>
      <c r="T23" s="383"/>
      <c r="U23" s="383"/>
    </row>
    <row r="24" spans="1:21" ht="24.95" customHeight="1" thickBot="1" x14ac:dyDescent="0.3">
      <c r="A24" s="750"/>
      <c r="B24" s="403" t="s">
        <v>1498</v>
      </c>
      <c r="C24" s="404" t="str">
        <f>BASE!B509</f>
        <v>FISCALIZAÇÃO E AUDITORIA AMBIENTAL E MOBILIDADE URBANA</v>
      </c>
      <c r="D24" s="468">
        <f>BASE!L509</f>
        <v>3</v>
      </c>
      <c r="E24" s="472" t="str">
        <f t="shared" si="1"/>
        <v/>
      </c>
      <c r="F24" s="410"/>
      <c r="G24" s="462" t="str">
        <f t="shared" si="0"/>
        <v/>
      </c>
      <c r="H24" s="383"/>
      <c r="I24" s="383"/>
      <c r="J24" s="383"/>
      <c r="K24" s="383"/>
      <c r="L24" s="383"/>
      <c r="M24" s="383"/>
      <c r="N24" s="383"/>
      <c r="O24" s="383"/>
      <c r="P24" s="383"/>
      <c r="Q24" s="383"/>
      <c r="R24" s="383"/>
      <c r="S24" s="383"/>
      <c r="T24" s="383"/>
      <c r="U24" s="383"/>
    </row>
    <row r="25" spans="1:21" ht="24.95" customHeight="1" thickTop="1" x14ac:dyDescent="0.25">
      <c r="A25" s="748" t="s">
        <v>1612</v>
      </c>
      <c r="B25" s="405" t="s">
        <v>1499</v>
      </c>
      <c r="C25" s="406" t="str">
        <f>BASE!B536</f>
        <v>FISCALIZAÇÃO E AUDITORIA DA GESTÃO DA EDUCAÇÃO</v>
      </c>
      <c r="D25" s="469">
        <f>BASE!L536</f>
        <v>3</v>
      </c>
      <c r="E25" s="470" t="str">
        <f t="shared" si="1"/>
        <v/>
      </c>
      <c r="F25" s="408"/>
      <c r="G25" s="461" t="str">
        <f t="shared" si="0"/>
        <v/>
      </c>
      <c r="H25" s="383"/>
      <c r="I25" s="383"/>
      <c r="J25" s="383"/>
      <c r="K25" s="383"/>
      <c r="L25" s="383"/>
      <c r="M25" s="383"/>
      <c r="N25" s="383"/>
      <c r="O25" s="383"/>
      <c r="P25" s="383"/>
      <c r="Q25" s="383"/>
      <c r="R25" s="383"/>
      <c r="S25" s="383"/>
      <c r="T25" s="383"/>
      <c r="U25" s="383"/>
    </row>
    <row r="26" spans="1:21" ht="24.95" customHeight="1" x14ac:dyDescent="0.25">
      <c r="A26" s="749"/>
      <c r="B26" s="399" t="s">
        <v>1500</v>
      </c>
      <c r="C26" s="400" t="str">
        <f>BASE!B568</f>
        <v>FISCALIZAÇÃO E AUDITORIA DA GESTÃO DA SAÚDE</v>
      </c>
      <c r="D26" s="466">
        <f>BASE!L568</f>
        <v>0</v>
      </c>
      <c r="E26" s="471" t="str">
        <f t="shared" si="1"/>
        <v>NÃO</v>
      </c>
      <c r="F26" s="409"/>
      <c r="G26" s="459" t="str">
        <f t="shared" si="0"/>
        <v>Não</v>
      </c>
      <c r="H26" s="383"/>
      <c r="I26" s="383"/>
      <c r="J26" s="383"/>
      <c r="K26" s="383"/>
      <c r="L26" s="383"/>
      <c r="M26" s="383"/>
      <c r="N26" s="383"/>
      <c r="O26" s="383"/>
      <c r="P26" s="383"/>
      <c r="Q26" s="383"/>
      <c r="R26" s="383"/>
      <c r="S26" s="383"/>
      <c r="T26" s="383"/>
      <c r="U26" s="383"/>
    </row>
    <row r="27" spans="1:21" ht="24.95" customHeight="1" x14ac:dyDescent="0.25">
      <c r="A27" s="749"/>
      <c r="B27" s="397" t="s">
        <v>1501</v>
      </c>
      <c r="C27" s="398" t="str">
        <f>BASE!B597</f>
        <v>FISCALIZAÇÃO E AUDITORIA DA GESTÃO DA PREVIDÊNCIA PRÓPRIA</v>
      </c>
      <c r="D27" s="465">
        <f>BASE!L597</f>
        <v>1</v>
      </c>
      <c r="E27" s="471" t="str">
        <f t="shared" si="1"/>
        <v>NÃO</v>
      </c>
      <c r="F27" s="409"/>
      <c r="G27" s="459" t="str">
        <f t="shared" si="0"/>
        <v>Não</v>
      </c>
      <c r="H27" s="383"/>
      <c r="I27" s="383"/>
      <c r="J27" s="383"/>
      <c r="K27" s="383"/>
      <c r="L27" s="383"/>
      <c r="M27" s="383"/>
      <c r="N27" s="383"/>
      <c r="O27" s="383"/>
      <c r="P27" s="383"/>
      <c r="Q27" s="383"/>
      <c r="R27" s="383"/>
      <c r="S27" s="383"/>
      <c r="T27" s="383"/>
      <c r="U27" s="383"/>
    </row>
    <row r="28" spans="1:21" ht="24.95" customHeight="1" thickBot="1" x14ac:dyDescent="0.3">
      <c r="A28" s="750"/>
      <c r="B28" s="403" t="s">
        <v>1502</v>
      </c>
      <c r="C28" s="404" t="str">
        <f>BASE!B632</f>
        <v>FISCALIZAÇÃO E ADUTORIA DA GESTÃO DA SEGURANÇA PÚBLICA</v>
      </c>
      <c r="D28" s="468">
        <f>BASE!L632</f>
        <v>0</v>
      </c>
      <c r="E28" s="472" t="str">
        <f t="shared" si="1"/>
        <v>NÃO</v>
      </c>
      <c r="F28" s="410"/>
      <c r="G28" s="462" t="str">
        <f t="shared" si="0"/>
        <v>Não</v>
      </c>
      <c r="H28" s="383"/>
      <c r="I28" s="383"/>
      <c r="J28" s="383"/>
      <c r="K28" s="383"/>
      <c r="L28" s="383"/>
      <c r="M28" s="383"/>
      <c r="N28" s="383"/>
      <c r="O28" s="383"/>
      <c r="P28" s="383"/>
      <c r="Q28" s="383"/>
      <c r="R28" s="383"/>
      <c r="S28" s="383"/>
      <c r="T28" s="383"/>
      <c r="U28" s="383"/>
    </row>
    <row r="29" spans="1:21" ht="24.95" customHeight="1" thickTop="1" x14ac:dyDescent="0.25">
      <c r="A29" s="748" t="s">
        <v>1613</v>
      </c>
      <c r="B29" s="405" t="s">
        <v>1503</v>
      </c>
      <c r="C29" s="406" t="str">
        <f>BASE!B652</f>
        <v>FISCALIZAÇÃO E AUDITORIA DA GESTÃO FISCAL E DA RENÚNCIA DE RECEITA</v>
      </c>
      <c r="D29" s="469">
        <f>BASE!L652</f>
        <v>2</v>
      </c>
      <c r="E29" s="470" t="str">
        <f t="shared" si="1"/>
        <v/>
      </c>
      <c r="F29" s="408"/>
      <c r="G29" s="461" t="str">
        <f t="shared" si="0"/>
        <v/>
      </c>
      <c r="H29" s="383"/>
      <c r="I29" s="383"/>
      <c r="J29" s="383"/>
      <c r="K29" s="383"/>
      <c r="L29" s="383"/>
      <c r="M29" s="383"/>
      <c r="N29" s="383"/>
      <c r="O29" s="383"/>
      <c r="P29" s="383"/>
      <c r="Q29" s="383"/>
      <c r="R29" s="383"/>
      <c r="S29" s="383"/>
      <c r="T29" s="383"/>
      <c r="U29" s="383"/>
    </row>
    <row r="30" spans="1:21" ht="30" customHeight="1" x14ac:dyDescent="0.25">
      <c r="A30" s="749"/>
      <c r="B30" s="399" t="s">
        <v>1504</v>
      </c>
      <c r="C30" s="400" t="str">
        <f>BASE!B684</f>
        <v>FISCALIZAÇÃO E AUDITORIA DO CONTROLE INTERNO E TECNOLOGIA DA INFORMAÇÃO DOS JURISDICIONADOS</v>
      </c>
      <c r="D30" s="466">
        <f>BASE!L684</f>
        <v>1</v>
      </c>
      <c r="E30" s="471" t="str">
        <f t="shared" si="1"/>
        <v>NÃO</v>
      </c>
      <c r="F30" s="409"/>
      <c r="G30" s="459" t="str">
        <f t="shared" si="0"/>
        <v>Não</v>
      </c>
      <c r="H30" s="383"/>
      <c r="I30" s="383"/>
      <c r="J30" s="383"/>
      <c r="K30" s="383"/>
      <c r="L30" s="383"/>
      <c r="M30" s="383"/>
      <c r="N30" s="383"/>
      <c r="O30" s="383"/>
      <c r="P30" s="383"/>
      <c r="Q30" s="383"/>
      <c r="R30" s="383"/>
      <c r="S30" s="383"/>
      <c r="T30" s="383"/>
      <c r="U30" s="383"/>
    </row>
    <row r="31" spans="1:21" ht="24.95" customHeight="1" thickBot="1" x14ac:dyDescent="0.3">
      <c r="A31" s="750"/>
      <c r="B31" s="401" t="s">
        <v>1506</v>
      </c>
      <c r="C31" s="402" t="str">
        <f>BASE!B702</f>
        <v>FISCALIZAÇÃO E AUDITORIA DA TRANSPARÊNCIA E DA OUVIDORIA DOS JURISDICIONADOS</v>
      </c>
      <c r="D31" s="467">
        <f>BASE!L702</f>
        <v>1</v>
      </c>
      <c r="E31" s="472" t="str">
        <f t="shared" si="1"/>
        <v>NÃO</v>
      </c>
      <c r="F31" s="410"/>
      <c r="G31" s="462" t="str">
        <f t="shared" si="0"/>
        <v>Não</v>
      </c>
      <c r="H31" s="383"/>
      <c r="I31" s="383"/>
      <c r="J31" s="383"/>
      <c r="K31" s="383"/>
      <c r="L31" s="383"/>
      <c r="M31" s="383"/>
      <c r="N31" s="383"/>
      <c r="O31" s="383"/>
      <c r="P31" s="383"/>
      <c r="Q31" s="383"/>
      <c r="R31" s="383"/>
      <c r="S31" s="383"/>
      <c r="T31" s="383"/>
      <c r="U31" s="383"/>
    </row>
    <row r="32" spans="1:21" ht="24.95" customHeight="1" thickTop="1" thickBot="1" x14ac:dyDescent="0.3">
      <c r="A32" s="383"/>
      <c r="B32" s="383"/>
      <c r="C32" s="383"/>
      <c r="D32" s="383"/>
      <c r="E32" s="473"/>
      <c r="F32" s="383"/>
      <c r="G32" s="457">
        <f>COUNTIF(G7:G31,"Sim")</f>
        <v>2</v>
      </c>
      <c r="H32" s="383"/>
      <c r="I32" s="383"/>
      <c r="J32" s="383"/>
      <c r="K32" s="383"/>
      <c r="L32" s="383"/>
      <c r="M32" s="383"/>
      <c r="N32" s="383"/>
      <c r="O32" s="383"/>
      <c r="P32" s="383"/>
      <c r="Q32" s="383"/>
      <c r="R32" s="383"/>
      <c r="S32" s="383"/>
      <c r="T32" s="383"/>
      <c r="U32" s="383"/>
    </row>
    <row r="33" spans="1:21" ht="15.75" thickTop="1" x14ac:dyDescent="0.25">
      <c r="A33" s="383"/>
      <c r="B33" s="383"/>
      <c r="C33" s="383"/>
      <c r="D33" s="383"/>
      <c r="E33" s="383"/>
      <c r="F33" s="383"/>
      <c r="H33" s="383"/>
      <c r="I33" s="383"/>
      <c r="J33" s="383"/>
      <c r="K33" s="383"/>
      <c r="L33" s="383"/>
      <c r="M33" s="383"/>
      <c r="N33" s="383"/>
      <c r="O33" s="383"/>
      <c r="P33" s="383"/>
      <c r="Q33" s="383"/>
      <c r="R33" s="383"/>
      <c r="S33" s="383"/>
      <c r="T33" s="383"/>
      <c r="U33" s="383"/>
    </row>
    <row r="34" spans="1:21" x14ac:dyDescent="0.25">
      <c r="A34" s="383"/>
      <c r="B34" s="383"/>
      <c r="C34" s="383"/>
      <c r="D34" s="383"/>
      <c r="E34" s="383"/>
      <c r="F34" s="383"/>
      <c r="G34" s="383"/>
      <c r="H34" s="383"/>
      <c r="I34" s="383"/>
      <c r="J34" s="383"/>
      <c r="K34" s="383"/>
      <c r="L34" s="383"/>
      <c r="M34" s="383"/>
      <c r="N34" s="383"/>
      <c r="O34" s="383"/>
      <c r="P34" s="383"/>
      <c r="Q34" s="383"/>
      <c r="R34" s="383"/>
      <c r="S34" s="383"/>
      <c r="T34" s="383"/>
      <c r="U34" s="383"/>
    </row>
    <row r="35" spans="1:21" x14ac:dyDescent="0.25">
      <c r="A35" s="383"/>
      <c r="B35" s="383"/>
      <c r="C35" s="383"/>
      <c r="D35" s="383"/>
      <c r="E35" s="383"/>
      <c r="F35" s="383"/>
      <c r="G35" s="383"/>
      <c r="H35" s="383"/>
      <c r="I35" s="383"/>
      <c r="J35" s="383"/>
      <c r="K35" s="383"/>
      <c r="L35" s="383"/>
      <c r="M35" s="383"/>
      <c r="N35" s="383"/>
      <c r="O35" s="383"/>
      <c r="P35" s="383"/>
      <c r="Q35" s="383"/>
      <c r="R35" s="383"/>
      <c r="S35" s="383"/>
      <c r="T35" s="383"/>
      <c r="U35" s="383"/>
    </row>
    <row r="36" spans="1:21" x14ac:dyDescent="0.25">
      <c r="A36" s="383"/>
      <c r="B36" s="383"/>
      <c r="C36" s="383"/>
      <c r="D36" s="383"/>
      <c r="E36" s="383"/>
      <c r="F36" s="383"/>
      <c r="G36" s="383"/>
      <c r="H36" s="383"/>
      <c r="I36" s="383"/>
      <c r="J36" s="383"/>
      <c r="K36" s="383"/>
      <c r="L36" s="383"/>
      <c r="M36" s="383"/>
      <c r="N36" s="383"/>
      <c r="O36" s="383"/>
      <c r="P36" s="383"/>
      <c r="Q36" s="383"/>
      <c r="R36" s="383"/>
      <c r="S36" s="383"/>
      <c r="T36" s="383"/>
      <c r="U36" s="383"/>
    </row>
    <row r="37" spans="1:21" x14ac:dyDescent="0.25">
      <c r="A37" s="383"/>
      <c r="B37" s="383"/>
      <c r="C37" s="383"/>
      <c r="D37" s="383"/>
      <c r="E37" s="383"/>
      <c r="F37" s="383"/>
      <c r="G37" s="383"/>
      <c r="H37" s="383"/>
      <c r="I37" s="383"/>
      <c r="J37" s="383"/>
      <c r="K37" s="383"/>
      <c r="L37" s="383"/>
      <c r="M37" s="383"/>
      <c r="N37" s="383"/>
      <c r="O37" s="383"/>
      <c r="P37" s="383"/>
      <c r="Q37" s="383"/>
      <c r="R37" s="383"/>
      <c r="S37" s="383"/>
      <c r="T37" s="383"/>
      <c r="U37" s="383"/>
    </row>
    <row r="38" spans="1:21" x14ac:dyDescent="0.25">
      <c r="A38" s="383"/>
      <c r="B38" s="383"/>
      <c r="C38" s="383"/>
      <c r="D38" s="383"/>
      <c r="E38" s="383"/>
      <c r="F38" s="383"/>
      <c r="G38" s="383"/>
      <c r="H38" s="383"/>
      <c r="I38" s="383"/>
      <c r="J38" s="383"/>
      <c r="K38" s="383"/>
      <c r="L38" s="383"/>
      <c r="M38" s="383"/>
      <c r="N38" s="383"/>
      <c r="O38" s="383"/>
      <c r="P38" s="383"/>
      <c r="Q38" s="383"/>
      <c r="R38" s="383"/>
      <c r="S38" s="383"/>
      <c r="T38" s="383"/>
      <c r="U38" s="383"/>
    </row>
    <row r="39" spans="1:21" x14ac:dyDescent="0.25">
      <c r="A39" s="383"/>
      <c r="B39" s="383"/>
      <c r="C39" s="383"/>
      <c r="D39" s="383"/>
      <c r="E39" s="383"/>
      <c r="F39" s="383"/>
      <c r="G39" s="383"/>
      <c r="H39" s="383"/>
      <c r="I39" s="383"/>
      <c r="J39" s="383"/>
      <c r="K39" s="383"/>
      <c r="L39" s="383"/>
      <c r="M39" s="383"/>
      <c r="N39" s="383"/>
      <c r="O39" s="383"/>
      <c r="P39" s="383"/>
      <c r="Q39" s="383"/>
      <c r="R39" s="383"/>
      <c r="S39" s="383"/>
      <c r="T39" s="383"/>
      <c r="U39" s="383"/>
    </row>
    <row r="40" spans="1:21" x14ac:dyDescent="0.25">
      <c r="A40" s="383"/>
      <c r="B40" s="383"/>
      <c r="C40" s="383"/>
      <c r="D40" s="383"/>
      <c r="E40" s="383"/>
      <c r="F40" s="383"/>
      <c r="G40" s="383"/>
      <c r="H40" s="383"/>
      <c r="I40" s="383"/>
      <c r="J40" s="383"/>
      <c r="K40" s="383"/>
      <c r="L40" s="383"/>
      <c r="M40" s="383"/>
      <c r="N40" s="383"/>
      <c r="O40" s="383"/>
      <c r="P40" s="383"/>
      <c r="Q40" s="383"/>
      <c r="R40" s="383"/>
      <c r="S40" s="383"/>
      <c r="T40" s="383"/>
      <c r="U40" s="383"/>
    </row>
    <row r="41" spans="1:21" x14ac:dyDescent="0.25">
      <c r="A41" s="383"/>
      <c r="B41" s="383"/>
      <c r="C41" s="383"/>
      <c r="D41" s="383"/>
      <c r="E41" s="383"/>
      <c r="F41" s="383"/>
      <c r="G41" s="383"/>
      <c r="H41" s="383"/>
      <c r="I41" s="383"/>
      <c r="J41" s="383"/>
      <c r="K41" s="383"/>
      <c r="L41" s="383"/>
      <c r="M41" s="383"/>
      <c r="N41" s="383"/>
      <c r="O41" s="383"/>
      <c r="P41" s="383"/>
      <c r="Q41" s="383"/>
      <c r="R41" s="383"/>
      <c r="S41" s="383"/>
      <c r="T41" s="383"/>
      <c r="U41" s="383"/>
    </row>
    <row r="42" spans="1:21" x14ac:dyDescent="0.25">
      <c r="A42" s="383"/>
      <c r="B42" s="383"/>
      <c r="C42" s="383"/>
      <c r="D42" s="383"/>
      <c r="E42" s="383"/>
      <c r="F42" s="383"/>
      <c r="G42" s="383"/>
      <c r="H42" s="383"/>
      <c r="I42" s="383"/>
      <c r="J42" s="383"/>
      <c r="K42" s="383"/>
      <c r="L42" s="383"/>
      <c r="M42" s="383"/>
      <c r="N42" s="383"/>
      <c r="O42" s="383"/>
      <c r="P42" s="383"/>
      <c r="Q42" s="383"/>
      <c r="R42" s="383"/>
      <c r="S42" s="383"/>
      <c r="T42" s="383"/>
      <c r="U42" s="383"/>
    </row>
    <row r="43" spans="1:21" x14ac:dyDescent="0.25">
      <c r="A43" s="383"/>
      <c r="B43" s="383"/>
      <c r="C43" s="383"/>
      <c r="D43" s="383"/>
      <c r="E43" s="383"/>
      <c r="F43" s="383"/>
      <c r="G43" s="383"/>
      <c r="H43" s="383"/>
      <c r="I43" s="383"/>
      <c r="J43" s="383"/>
      <c r="K43" s="383"/>
      <c r="L43" s="383"/>
      <c r="M43" s="383"/>
      <c r="N43" s="383"/>
      <c r="O43" s="383"/>
      <c r="P43" s="383"/>
      <c r="Q43" s="383"/>
      <c r="R43" s="383"/>
      <c r="S43" s="383"/>
      <c r="T43" s="383"/>
      <c r="U43" s="383"/>
    </row>
    <row r="44" spans="1:21" x14ac:dyDescent="0.25">
      <c r="A44" s="383"/>
      <c r="B44" s="383"/>
      <c r="C44" s="383"/>
      <c r="D44" s="383"/>
      <c r="E44" s="383"/>
      <c r="F44" s="383"/>
      <c r="G44" s="383"/>
      <c r="H44" s="383"/>
      <c r="I44" s="383"/>
      <c r="J44" s="383"/>
      <c r="K44" s="383"/>
      <c r="L44" s="383"/>
      <c r="M44" s="383"/>
      <c r="N44" s="383"/>
      <c r="O44" s="383"/>
      <c r="P44" s="383"/>
      <c r="Q44" s="383"/>
      <c r="R44" s="383"/>
      <c r="S44" s="383"/>
      <c r="T44" s="383"/>
      <c r="U44" s="383"/>
    </row>
    <row r="45" spans="1:21" x14ac:dyDescent="0.25">
      <c r="A45" s="383"/>
      <c r="B45" s="383"/>
      <c r="C45" s="383"/>
      <c r="D45" s="383"/>
      <c r="E45" s="383"/>
      <c r="F45" s="383"/>
      <c r="G45" s="383"/>
      <c r="H45" s="383"/>
      <c r="I45" s="383"/>
      <c r="J45" s="383"/>
      <c r="K45" s="383"/>
      <c r="L45" s="383"/>
      <c r="M45" s="383"/>
      <c r="N45" s="383"/>
      <c r="O45" s="383"/>
      <c r="P45" s="383"/>
      <c r="Q45" s="383"/>
      <c r="R45" s="383"/>
      <c r="S45" s="383"/>
      <c r="T45" s="383"/>
      <c r="U45" s="383"/>
    </row>
    <row r="46" spans="1:21" x14ac:dyDescent="0.25">
      <c r="A46" s="383"/>
      <c r="B46" s="383"/>
      <c r="C46" s="383"/>
      <c r="D46" s="383"/>
      <c r="E46" s="383"/>
      <c r="F46" s="383"/>
      <c r="G46" s="383"/>
      <c r="H46" s="383"/>
      <c r="I46" s="383"/>
      <c r="J46" s="383"/>
      <c r="K46" s="383"/>
      <c r="L46" s="383"/>
      <c r="M46" s="383"/>
      <c r="N46" s="383"/>
      <c r="O46" s="383"/>
      <c r="P46" s="383"/>
      <c r="Q46" s="383"/>
      <c r="R46" s="383"/>
      <c r="S46" s="383"/>
      <c r="T46" s="383"/>
      <c r="U46" s="383"/>
    </row>
    <row r="47" spans="1:21" x14ac:dyDescent="0.25">
      <c r="A47" s="383"/>
      <c r="B47" s="383"/>
      <c r="C47" s="383"/>
      <c r="D47" s="383"/>
      <c r="E47" s="383"/>
      <c r="F47" s="383"/>
      <c r="G47" s="383"/>
      <c r="H47" s="383"/>
      <c r="I47" s="383"/>
      <c r="J47" s="383"/>
      <c r="K47" s="383"/>
      <c r="L47" s="383"/>
      <c r="M47" s="383"/>
      <c r="N47" s="383"/>
      <c r="O47" s="383"/>
      <c r="P47" s="383"/>
      <c r="Q47" s="383"/>
      <c r="R47" s="383"/>
      <c r="S47" s="383"/>
      <c r="T47" s="383"/>
      <c r="U47" s="383"/>
    </row>
    <row r="48" spans="1:21" x14ac:dyDescent="0.25">
      <c r="A48" s="383"/>
      <c r="B48" s="383"/>
      <c r="C48" s="383"/>
      <c r="D48" s="383"/>
      <c r="E48" s="383"/>
      <c r="F48" s="383"/>
      <c r="G48" s="383"/>
      <c r="H48" s="383"/>
      <c r="I48" s="383"/>
      <c r="J48" s="383"/>
      <c r="K48" s="383"/>
      <c r="L48" s="383"/>
      <c r="M48" s="383"/>
      <c r="N48" s="383"/>
      <c r="O48" s="383"/>
      <c r="P48" s="383"/>
      <c r="Q48" s="383"/>
      <c r="R48" s="383"/>
      <c r="S48" s="383"/>
      <c r="T48" s="383"/>
      <c r="U48" s="383"/>
    </row>
    <row r="49" spans="1:21" x14ac:dyDescent="0.25">
      <c r="A49" s="383"/>
      <c r="B49" s="383"/>
      <c r="C49" s="383"/>
      <c r="D49" s="383"/>
      <c r="E49" s="383"/>
      <c r="F49" s="383"/>
      <c r="G49" s="383"/>
      <c r="H49" s="383"/>
      <c r="I49" s="383"/>
      <c r="J49" s="383"/>
      <c r="K49" s="383"/>
      <c r="L49" s="383"/>
      <c r="M49" s="383"/>
      <c r="N49" s="383"/>
      <c r="O49" s="383"/>
      <c r="P49" s="383"/>
      <c r="Q49" s="383"/>
      <c r="R49" s="383"/>
      <c r="S49" s="383"/>
      <c r="T49" s="383"/>
      <c r="U49" s="383"/>
    </row>
    <row r="50" spans="1:21" x14ac:dyDescent="0.25">
      <c r="A50" s="383"/>
      <c r="B50" s="383"/>
      <c r="C50" s="383"/>
      <c r="D50" s="383"/>
      <c r="E50" s="383"/>
      <c r="F50" s="383"/>
      <c r="G50" s="383"/>
      <c r="H50" s="383"/>
      <c r="I50" s="383"/>
      <c r="J50" s="383"/>
      <c r="K50" s="383"/>
      <c r="L50" s="383"/>
      <c r="M50" s="383"/>
      <c r="N50" s="383"/>
      <c r="O50" s="383"/>
      <c r="P50" s="383"/>
      <c r="Q50" s="383"/>
      <c r="R50" s="383"/>
      <c r="S50" s="383"/>
      <c r="T50" s="383"/>
      <c r="U50" s="383"/>
    </row>
    <row r="51" spans="1:21" x14ac:dyDescent="0.25">
      <c r="A51" s="383"/>
      <c r="B51" s="383"/>
      <c r="C51" s="383"/>
      <c r="D51" s="383"/>
      <c r="E51" s="383"/>
      <c r="F51" s="383"/>
      <c r="G51" s="383"/>
      <c r="H51" s="383"/>
      <c r="I51" s="383"/>
      <c r="J51" s="383"/>
      <c r="K51" s="383"/>
      <c r="L51" s="383"/>
      <c r="M51" s="383"/>
      <c r="N51" s="383"/>
      <c r="O51" s="383"/>
      <c r="P51" s="383"/>
      <c r="Q51" s="383"/>
      <c r="R51" s="383"/>
      <c r="S51" s="383"/>
      <c r="T51" s="383"/>
      <c r="U51" s="383"/>
    </row>
    <row r="52" spans="1:21" x14ac:dyDescent="0.25">
      <c r="A52" s="383"/>
      <c r="B52" s="383"/>
      <c r="C52" s="383"/>
      <c r="D52" s="383"/>
      <c r="E52" s="383"/>
      <c r="F52" s="383"/>
      <c r="G52" s="383"/>
      <c r="H52" s="383"/>
      <c r="I52" s="383"/>
      <c r="J52" s="383"/>
      <c r="K52" s="383"/>
      <c r="L52" s="383"/>
      <c r="M52" s="383"/>
      <c r="N52" s="383"/>
      <c r="O52" s="383"/>
      <c r="P52" s="383"/>
      <c r="Q52" s="383"/>
      <c r="R52" s="383"/>
      <c r="S52" s="383"/>
      <c r="T52" s="383"/>
      <c r="U52" s="383"/>
    </row>
    <row r="53" spans="1:21" x14ac:dyDescent="0.25">
      <c r="A53" s="383"/>
      <c r="B53" s="383"/>
      <c r="C53" s="383"/>
      <c r="D53" s="383"/>
      <c r="E53" s="383"/>
      <c r="F53" s="383"/>
      <c r="G53" s="383"/>
      <c r="H53" s="383"/>
      <c r="I53" s="383"/>
      <c r="J53" s="383"/>
      <c r="K53" s="383"/>
      <c r="L53" s="383"/>
      <c r="M53" s="383"/>
      <c r="N53" s="383"/>
      <c r="O53" s="383"/>
      <c r="P53" s="383"/>
      <c r="Q53" s="383"/>
      <c r="R53" s="383"/>
      <c r="S53" s="383"/>
      <c r="T53" s="383"/>
      <c r="U53" s="383"/>
    </row>
    <row r="54" spans="1:21" x14ac:dyDescent="0.25">
      <c r="A54" s="383"/>
      <c r="B54" s="383"/>
      <c r="C54" s="383"/>
      <c r="D54" s="383"/>
      <c r="E54" s="383"/>
      <c r="F54" s="383"/>
      <c r="G54" s="383"/>
      <c r="H54" s="383"/>
      <c r="I54" s="383"/>
      <c r="J54" s="383"/>
      <c r="K54" s="383"/>
      <c r="L54" s="383"/>
      <c r="M54" s="383"/>
      <c r="N54" s="383"/>
      <c r="O54" s="383"/>
      <c r="P54" s="383"/>
      <c r="Q54" s="383"/>
      <c r="R54" s="383"/>
      <c r="S54" s="383"/>
      <c r="T54" s="383"/>
      <c r="U54" s="383"/>
    </row>
    <row r="55" spans="1:21" x14ac:dyDescent="0.25">
      <c r="A55" s="383"/>
      <c r="B55" s="383"/>
      <c r="C55" s="383"/>
      <c r="D55" s="383"/>
      <c r="E55" s="383"/>
      <c r="F55" s="383"/>
      <c r="G55" s="383"/>
      <c r="H55" s="383"/>
      <c r="I55" s="383"/>
      <c r="J55" s="383"/>
      <c r="K55" s="383"/>
      <c r="L55" s="383"/>
      <c r="M55" s="383"/>
      <c r="N55" s="383"/>
      <c r="O55" s="383"/>
      <c r="P55" s="383"/>
      <c r="Q55" s="383"/>
      <c r="R55" s="383"/>
      <c r="S55" s="383"/>
      <c r="T55" s="383"/>
      <c r="U55" s="383"/>
    </row>
    <row r="56" spans="1:21" x14ac:dyDescent="0.25">
      <c r="A56" s="383"/>
      <c r="B56" s="383"/>
      <c r="C56" s="383"/>
      <c r="D56" s="383"/>
      <c r="E56" s="383"/>
      <c r="F56" s="383"/>
      <c r="G56" s="383"/>
      <c r="H56" s="383"/>
      <c r="I56" s="383"/>
      <c r="J56" s="383"/>
      <c r="K56" s="383"/>
      <c r="L56" s="383"/>
      <c r="M56" s="383"/>
      <c r="N56" s="383"/>
      <c r="O56" s="383"/>
      <c r="P56" s="383"/>
      <c r="Q56" s="383"/>
      <c r="R56" s="383"/>
      <c r="S56" s="383"/>
      <c r="T56" s="383"/>
      <c r="U56" s="383"/>
    </row>
    <row r="57" spans="1:21" x14ac:dyDescent="0.25">
      <c r="A57" s="383"/>
      <c r="B57" s="383"/>
      <c r="C57" s="383"/>
      <c r="D57" s="383"/>
      <c r="E57" s="383"/>
      <c r="F57" s="383"/>
      <c r="G57" s="383"/>
      <c r="H57" s="383"/>
      <c r="I57" s="383"/>
      <c r="J57" s="383"/>
      <c r="K57" s="383"/>
      <c r="L57" s="383"/>
      <c r="M57" s="383"/>
      <c r="N57" s="383"/>
      <c r="O57" s="383"/>
      <c r="P57" s="383"/>
      <c r="Q57" s="383"/>
      <c r="R57" s="383"/>
      <c r="S57" s="383"/>
      <c r="T57" s="383"/>
      <c r="U57" s="383"/>
    </row>
    <row r="58" spans="1:21" x14ac:dyDescent="0.25">
      <c r="A58" s="383"/>
      <c r="B58" s="383"/>
      <c r="C58" s="383"/>
      <c r="D58" s="383"/>
      <c r="E58" s="383"/>
      <c r="F58" s="383"/>
      <c r="G58" s="383"/>
      <c r="H58" s="383"/>
      <c r="I58" s="383"/>
      <c r="J58" s="383"/>
      <c r="K58" s="383"/>
      <c r="L58" s="383"/>
      <c r="M58" s="383"/>
      <c r="N58" s="383"/>
      <c r="O58" s="383"/>
      <c r="P58" s="383"/>
      <c r="Q58" s="383"/>
      <c r="R58" s="383"/>
      <c r="S58" s="383"/>
      <c r="T58" s="383"/>
      <c r="U58" s="383"/>
    </row>
    <row r="59" spans="1:21" x14ac:dyDescent="0.25">
      <c r="A59" s="383"/>
      <c r="B59" s="383"/>
      <c r="C59" s="383"/>
      <c r="D59" s="383"/>
      <c r="E59" s="383"/>
      <c r="F59" s="383"/>
      <c r="G59" s="383"/>
      <c r="H59" s="383"/>
      <c r="I59" s="383"/>
      <c r="J59" s="383"/>
      <c r="K59" s="383"/>
      <c r="L59" s="383"/>
      <c r="M59" s="383"/>
      <c r="N59" s="383"/>
      <c r="O59" s="383"/>
      <c r="P59" s="383"/>
      <c r="Q59" s="383"/>
      <c r="R59" s="383"/>
      <c r="S59" s="383"/>
      <c r="T59" s="383"/>
      <c r="U59" s="383"/>
    </row>
    <row r="60" spans="1:21" x14ac:dyDescent="0.25">
      <c r="A60" s="383"/>
      <c r="B60" s="383"/>
      <c r="C60" s="383"/>
      <c r="D60" s="383"/>
      <c r="E60" s="383"/>
      <c r="F60" s="383"/>
      <c r="G60" s="383"/>
      <c r="H60" s="383"/>
      <c r="I60" s="383"/>
      <c r="J60" s="383"/>
      <c r="K60" s="383"/>
      <c r="L60" s="383"/>
      <c r="M60" s="383"/>
      <c r="N60" s="383"/>
      <c r="O60" s="383"/>
      <c r="P60" s="383"/>
      <c r="Q60" s="383"/>
      <c r="R60" s="383"/>
      <c r="S60" s="383"/>
      <c r="T60" s="383"/>
      <c r="U60" s="383"/>
    </row>
    <row r="61" spans="1:21" x14ac:dyDescent="0.25">
      <c r="A61" s="383"/>
      <c r="B61" s="383"/>
      <c r="C61" s="383"/>
      <c r="D61" s="383"/>
      <c r="E61" s="383"/>
      <c r="F61" s="383"/>
      <c r="G61" s="383"/>
      <c r="H61" s="383"/>
      <c r="I61" s="383"/>
      <c r="J61" s="383"/>
      <c r="K61" s="383"/>
      <c r="L61" s="383"/>
      <c r="M61" s="383"/>
      <c r="N61" s="383"/>
      <c r="O61" s="383"/>
      <c r="P61" s="383"/>
      <c r="Q61" s="383"/>
      <c r="R61" s="383"/>
      <c r="S61" s="383"/>
      <c r="T61" s="383"/>
      <c r="U61" s="383"/>
    </row>
    <row r="62" spans="1:21" x14ac:dyDescent="0.25">
      <c r="A62" s="383"/>
      <c r="B62" s="383"/>
      <c r="C62" s="383"/>
      <c r="D62" s="383"/>
      <c r="E62" s="383"/>
      <c r="F62" s="383"/>
      <c r="G62" s="383"/>
      <c r="H62" s="383"/>
      <c r="I62" s="383"/>
      <c r="J62" s="383"/>
      <c r="K62" s="383"/>
      <c r="L62" s="383"/>
      <c r="M62" s="383"/>
      <c r="N62" s="383"/>
      <c r="O62" s="383"/>
      <c r="P62" s="383"/>
      <c r="Q62" s="383"/>
      <c r="R62" s="383"/>
      <c r="S62" s="383"/>
      <c r="T62" s="383"/>
      <c r="U62" s="383"/>
    </row>
    <row r="63" spans="1:21" x14ac:dyDescent="0.25">
      <c r="A63" s="383"/>
      <c r="B63" s="383"/>
      <c r="C63" s="383"/>
      <c r="D63" s="383"/>
      <c r="E63" s="383"/>
      <c r="F63" s="383"/>
      <c r="G63" s="383"/>
      <c r="H63" s="383"/>
      <c r="I63" s="383"/>
      <c r="J63" s="383"/>
      <c r="K63" s="383"/>
      <c r="L63" s="383"/>
      <c r="M63" s="383"/>
      <c r="N63" s="383"/>
      <c r="O63" s="383"/>
      <c r="P63" s="383"/>
      <c r="Q63" s="383"/>
      <c r="R63" s="383"/>
      <c r="S63" s="383"/>
      <c r="T63" s="383"/>
      <c r="U63" s="383"/>
    </row>
    <row r="64" spans="1:21" x14ac:dyDescent="0.25">
      <c r="A64" s="383"/>
      <c r="B64" s="383"/>
      <c r="C64" s="383"/>
      <c r="D64" s="383"/>
      <c r="E64" s="383"/>
      <c r="F64" s="383"/>
      <c r="G64" s="383"/>
      <c r="H64" s="383"/>
      <c r="I64" s="383"/>
      <c r="J64" s="383"/>
      <c r="K64" s="383"/>
      <c r="L64" s="383"/>
      <c r="M64" s="383"/>
      <c r="N64" s="383"/>
      <c r="O64" s="383"/>
      <c r="P64" s="383"/>
      <c r="Q64" s="383"/>
      <c r="R64" s="383"/>
      <c r="S64" s="383"/>
      <c r="T64" s="383"/>
      <c r="U64" s="383"/>
    </row>
    <row r="65" spans="1:21" x14ac:dyDescent="0.25">
      <c r="A65" s="383"/>
      <c r="B65" s="383"/>
      <c r="C65" s="383"/>
      <c r="D65" s="383"/>
      <c r="E65" s="383"/>
      <c r="F65" s="383"/>
      <c r="G65" s="383"/>
      <c r="H65" s="383"/>
      <c r="I65" s="383"/>
      <c r="J65" s="383"/>
      <c r="K65" s="383"/>
      <c r="L65" s="383"/>
      <c r="M65" s="383"/>
      <c r="N65" s="383"/>
      <c r="O65" s="383"/>
      <c r="P65" s="383"/>
      <c r="Q65" s="383"/>
      <c r="R65" s="383"/>
      <c r="S65" s="383"/>
      <c r="T65" s="383"/>
      <c r="U65" s="383"/>
    </row>
    <row r="66" spans="1:21" x14ac:dyDescent="0.25">
      <c r="A66" s="383"/>
      <c r="B66" s="383"/>
      <c r="C66" s="383"/>
      <c r="D66" s="383"/>
      <c r="E66" s="383"/>
      <c r="F66" s="383"/>
      <c r="G66" s="383"/>
      <c r="H66" s="383"/>
      <c r="I66" s="383"/>
      <c r="J66" s="383"/>
      <c r="K66" s="383"/>
      <c r="L66" s="383"/>
      <c r="M66" s="383"/>
      <c r="N66" s="383"/>
      <c r="O66" s="383"/>
      <c r="P66" s="383"/>
      <c r="Q66" s="383"/>
      <c r="R66" s="383"/>
      <c r="S66" s="383"/>
      <c r="T66" s="383"/>
      <c r="U66" s="383"/>
    </row>
    <row r="67" spans="1:21" x14ac:dyDescent="0.25">
      <c r="A67" s="383"/>
      <c r="B67" s="383"/>
      <c r="C67" s="383"/>
      <c r="D67" s="383"/>
      <c r="E67" s="383"/>
      <c r="F67" s="383"/>
      <c r="G67" s="383"/>
      <c r="H67" s="383"/>
      <c r="I67" s="383"/>
      <c r="J67" s="383"/>
      <c r="K67" s="383"/>
      <c r="L67" s="383"/>
      <c r="M67" s="383"/>
      <c r="N67" s="383"/>
      <c r="O67" s="383"/>
      <c r="P67" s="383"/>
      <c r="Q67" s="383"/>
      <c r="R67" s="383"/>
      <c r="S67" s="383"/>
      <c r="T67" s="383"/>
      <c r="U67" s="383"/>
    </row>
    <row r="68" spans="1:21" x14ac:dyDescent="0.25">
      <c r="A68" s="383"/>
      <c r="B68" s="383"/>
      <c r="C68" s="383"/>
      <c r="D68" s="383"/>
      <c r="E68" s="383"/>
      <c r="F68" s="383"/>
      <c r="G68" s="383"/>
      <c r="H68" s="383"/>
      <c r="I68" s="383"/>
      <c r="J68" s="383"/>
      <c r="K68" s="383"/>
      <c r="L68" s="383"/>
      <c r="M68" s="383"/>
      <c r="N68" s="383"/>
      <c r="O68" s="383"/>
      <c r="P68" s="383"/>
      <c r="Q68" s="383"/>
      <c r="R68" s="383"/>
      <c r="S68" s="383"/>
      <c r="T68" s="383"/>
      <c r="U68" s="383"/>
    </row>
    <row r="69" spans="1:21" x14ac:dyDescent="0.25">
      <c r="A69" s="383"/>
      <c r="B69" s="383"/>
      <c r="C69" s="383"/>
      <c r="D69" s="383"/>
      <c r="E69" s="383"/>
      <c r="F69" s="383"/>
      <c r="G69" s="383"/>
      <c r="H69" s="383"/>
      <c r="I69" s="383"/>
      <c r="J69" s="383"/>
      <c r="K69" s="383"/>
      <c r="L69" s="383"/>
      <c r="M69" s="383"/>
      <c r="N69" s="383"/>
      <c r="O69" s="383"/>
      <c r="P69" s="383"/>
      <c r="Q69" s="383"/>
      <c r="R69" s="383"/>
      <c r="S69" s="383"/>
      <c r="T69" s="383"/>
      <c r="U69" s="383"/>
    </row>
    <row r="70" spans="1:21" x14ac:dyDescent="0.25">
      <c r="A70" s="383"/>
      <c r="B70" s="383"/>
      <c r="C70" s="383"/>
      <c r="D70" s="383"/>
      <c r="E70" s="383"/>
      <c r="F70" s="383"/>
      <c r="G70" s="383"/>
      <c r="H70" s="383"/>
      <c r="I70" s="383"/>
      <c r="J70" s="383"/>
      <c r="K70" s="383"/>
      <c r="L70" s="383"/>
      <c r="M70" s="383"/>
      <c r="N70" s="383"/>
      <c r="O70" s="383"/>
      <c r="P70" s="383"/>
      <c r="Q70" s="383"/>
      <c r="R70" s="383"/>
      <c r="S70" s="383"/>
      <c r="T70" s="383"/>
      <c r="U70" s="383"/>
    </row>
    <row r="71" spans="1:21" x14ac:dyDescent="0.25">
      <c r="A71" s="383"/>
      <c r="B71" s="383"/>
      <c r="C71" s="383"/>
      <c r="D71" s="383"/>
      <c r="E71" s="383"/>
      <c r="F71" s="383"/>
      <c r="G71" s="383"/>
      <c r="H71" s="383"/>
      <c r="I71" s="383"/>
      <c r="J71" s="383"/>
      <c r="K71" s="383"/>
      <c r="L71" s="383"/>
      <c r="M71" s="383"/>
      <c r="N71" s="383"/>
      <c r="O71" s="383"/>
      <c r="P71" s="383"/>
      <c r="Q71" s="383"/>
      <c r="R71" s="383"/>
      <c r="S71" s="383"/>
      <c r="T71" s="383"/>
      <c r="U71" s="383"/>
    </row>
    <row r="72" spans="1:21" x14ac:dyDescent="0.25">
      <c r="A72" s="383"/>
      <c r="B72" s="383"/>
      <c r="C72" s="383"/>
      <c r="D72" s="383"/>
      <c r="E72" s="383"/>
      <c r="F72" s="383"/>
      <c r="G72" s="383"/>
      <c r="H72" s="383"/>
      <c r="I72" s="383"/>
      <c r="J72" s="383"/>
      <c r="K72" s="383"/>
      <c r="L72" s="383"/>
      <c r="M72" s="383"/>
      <c r="N72" s="383"/>
      <c r="O72" s="383"/>
      <c r="P72" s="383"/>
      <c r="Q72" s="383"/>
      <c r="R72" s="383"/>
      <c r="S72" s="383"/>
      <c r="T72" s="383"/>
      <c r="U72" s="383"/>
    </row>
    <row r="73" spans="1:21" x14ac:dyDescent="0.25">
      <c r="A73" s="383"/>
      <c r="B73" s="383"/>
      <c r="C73" s="383"/>
      <c r="D73" s="383"/>
      <c r="E73" s="383"/>
      <c r="F73" s="383"/>
      <c r="G73" s="383"/>
      <c r="H73" s="383"/>
      <c r="I73" s="383"/>
      <c r="J73" s="383"/>
      <c r="K73" s="383"/>
      <c r="L73" s="383"/>
      <c r="M73" s="383"/>
      <c r="N73" s="383"/>
      <c r="O73" s="383"/>
      <c r="P73" s="383"/>
      <c r="Q73" s="383"/>
      <c r="R73" s="383"/>
      <c r="S73" s="383"/>
      <c r="T73" s="383"/>
      <c r="U73" s="383"/>
    </row>
    <row r="74" spans="1:21" x14ac:dyDescent="0.25">
      <c r="A74" s="383"/>
      <c r="B74" s="383"/>
      <c r="C74" s="383"/>
      <c r="D74" s="383"/>
      <c r="E74" s="383"/>
      <c r="F74" s="383"/>
      <c r="G74" s="383"/>
      <c r="H74" s="383"/>
      <c r="I74" s="383"/>
      <c r="J74" s="383"/>
      <c r="K74" s="383"/>
      <c r="L74" s="383"/>
      <c r="M74" s="383"/>
      <c r="N74" s="383"/>
      <c r="O74" s="383"/>
      <c r="P74" s="383"/>
      <c r="Q74" s="383"/>
      <c r="R74" s="383"/>
      <c r="S74" s="383"/>
      <c r="T74" s="383"/>
      <c r="U74" s="383"/>
    </row>
    <row r="75" spans="1:21" x14ac:dyDescent="0.25">
      <c r="A75" s="383"/>
      <c r="B75" s="383"/>
      <c r="C75" s="383"/>
      <c r="D75" s="383"/>
      <c r="E75" s="383"/>
      <c r="F75" s="383"/>
      <c r="G75" s="383"/>
      <c r="H75" s="383"/>
      <c r="I75" s="383"/>
      <c r="J75" s="383"/>
      <c r="K75" s="383"/>
      <c r="L75" s="383"/>
      <c r="M75" s="383"/>
      <c r="N75" s="383"/>
      <c r="O75" s="383"/>
      <c r="P75" s="383"/>
      <c r="Q75" s="383"/>
      <c r="R75" s="383"/>
      <c r="S75" s="383"/>
      <c r="T75" s="383"/>
      <c r="U75" s="383"/>
    </row>
    <row r="76" spans="1:21" x14ac:dyDescent="0.25">
      <c r="A76" s="383"/>
      <c r="B76" s="383"/>
      <c r="C76" s="383"/>
      <c r="D76" s="383"/>
      <c r="E76" s="383"/>
      <c r="F76" s="383"/>
      <c r="G76" s="383"/>
      <c r="H76" s="383"/>
      <c r="I76" s="383"/>
      <c r="J76" s="383"/>
      <c r="K76" s="383"/>
      <c r="L76" s="383"/>
      <c r="M76" s="383"/>
      <c r="N76" s="383"/>
      <c r="O76" s="383"/>
      <c r="P76" s="383"/>
      <c r="Q76" s="383"/>
      <c r="R76" s="383"/>
      <c r="S76" s="383"/>
      <c r="T76" s="383"/>
      <c r="U76" s="383"/>
    </row>
    <row r="77" spans="1:21" x14ac:dyDescent="0.25">
      <c r="A77" s="383"/>
      <c r="B77" s="383"/>
      <c r="C77" s="383"/>
      <c r="D77" s="383"/>
      <c r="E77" s="383"/>
      <c r="F77" s="383"/>
      <c r="G77" s="383"/>
      <c r="H77" s="383"/>
      <c r="I77" s="383"/>
      <c r="J77" s="383"/>
      <c r="K77" s="383"/>
      <c r="L77" s="383"/>
      <c r="M77" s="383"/>
      <c r="N77" s="383"/>
      <c r="O77" s="383"/>
      <c r="P77" s="383"/>
      <c r="Q77" s="383"/>
      <c r="R77" s="383"/>
      <c r="S77" s="383"/>
      <c r="T77" s="383"/>
      <c r="U77" s="383"/>
    </row>
    <row r="78" spans="1:21" hidden="1" x14ac:dyDescent="0.25">
      <c r="A78" s="383"/>
      <c r="B78" s="383"/>
      <c r="C78" s="383"/>
      <c r="D78" s="383"/>
      <c r="E78" s="383" t="s">
        <v>1617</v>
      </c>
      <c r="F78" s="383"/>
      <c r="G78" s="383"/>
      <c r="H78" s="383"/>
      <c r="I78" s="383"/>
      <c r="J78" s="383"/>
      <c r="K78" s="383"/>
      <c r="L78" s="383"/>
      <c r="M78" s="383"/>
      <c r="N78" s="383"/>
      <c r="O78" s="383"/>
      <c r="P78" s="383"/>
      <c r="Q78" s="383"/>
      <c r="R78" s="383"/>
      <c r="S78" s="383"/>
      <c r="T78" s="383"/>
      <c r="U78" s="383"/>
    </row>
    <row r="79" spans="1:21" hidden="1" x14ac:dyDescent="0.25">
      <c r="A79" s="383"/>
      <c r="B79" s="383"/>
      <c r="C79" s="383"/>
      <c r="D79" s="383"/>
      <c r="E79" s="383"/>
      <c r="F79" s="383"/>
      <c r="G79" s="383"/>
      <c r="H79" s="383"/>
      <c r="I79" s="383"/>
      <c r="J79" s="383"/>
      <c r="K79" s="383"/>
      <c r="L79" s="383"/>
      <c r="M79" s="383"/>
      <c r="N79" s="383"/>
      <c r="O79" s="383"/>
      <c r="P79" s="383"/>
      <c r="Q79" s="383"/>
      <c r="R79" s="383"/>
      <c r="S79" s="383"/>
      <c r="T79" s="383"/>
      <c r="U79" s="383"/>
    </row>
    <row r="80" spans="1:21" hidden="1" x14ac:dyDescent="0.25">
      <c r="A80" s="383"/>
      <c r="B80" s="383"/>
      <c r="C80" s="383"/>
      <c r="D80" s="383"/>
      <c r="E80" s="383" t="s">
        <v>1469</v>
      </c>
      <c r="F80" s="383"/>
      <c r="G80" s="383"/>
      <c r="H80" s="383"/>
      <c r="I80" s="383"/>
      <c r="J80" s="383"/>
      <c r="K80" s="383"/>
      <c r="L80" s="383"/>
      <c r="M80" s="383"/>
      <c r="N80" s="383"/>
      <c r="O80" s="383"/>
      <c r="P80" s="383"/>
      <c r="Q80" s="383"/>
      <c r="R80" s="383"/>
      <c r="S80" s="383"/>
      <c r="T80" s="383"/>
      <c r="U80" s="383"/>
    </row>
    <row r="81" spans="1:21" hidden="1" x14ac:dyDescent="0.25">
      <c r="A81" s="383"/>
      <c r="B81" s="383"/>
      <c r="C81" s="383"/>
      <c r="D81" s="383"/>
      <c r="E81" s="383" t="s">
        <v>1470</v>
      </c>
      <c r="F81" s="383"/>
      <c r="G81" s="383"/>
      <c r="H81" s="383"/>
      <c r="I81" s="383"/>
      <c r="J81" s="383"/>
      <c r="K81" s="383"/>
      <c r="L81" s="383"/>
      <c r="M81" s="383"/>
      <c r="N81" s="383"/>
      <c r="O81" s="383"/>
      <c r="P81" s="383"/>
      <c r="Q81" s="383"/>
      <c r="R81" s="383"/>
      <c r="S81" s="383"/>
      <c r="T81" s="383"/>
      <c r="U81" s="383"/>
    </row>
    <row r="82" spans="1:21" x14ac:dyDescent="0.25">
      <c r="A82" s="383"/>
      <c r="B82" s="383"/>
      <c r="C82" s="383"/>
      <c r="D82" s="383"/>
      <c r="E82" s="383"/>
      <c r="F82" s="383"/>
      <c r="G82" s="383"/>
      <c r="H82" s="383"/>
      <c r="I82" s="383"/>
      <c r="J82" s="383"/>
      <c r="K82" s="383"/>
      <c r="L82" s="383"/>
      <c r="M82" s="383"/>
      <c r="N82" s="383"/>
      <c r="O82" s="383"/>
      <c r="P82" s="383"/>
      <c r="Q82" s="383"/>
      <c r="R82" s="383"/>
      <c r="S82" s="383"/>
      <c r="T82" s="383"/>
      <c r="U82" s="383"/>
    </row>
  </sheetData>
  <sheetProtection algorithmName="SHA-512" hashValue="iim3HQCtwMg1dB4EfuEoNr+vMVhSbvCHnGrAgsLvuXQYxvA7ho1JxugG0QbDcbUmFjD6WcJ59NDrYOPwHv9m8w==" saltValue="4cGN8agORqXD8igNO8kq0w==" spinCount="100000" sheet="1" objects="1" scenarios="1"/>
  <mergeCells count="10">
    <mergeCell ref="A29:A31"/>
    <mergeCell ref="A8:A13"/>
    <mergeCell ref="A14:A21"/>
    <mergeCell ref="A22:A24"/>
    <mergeCell ref="A25:A28"/>
    <mergeCell ref="B1:E1"/>
    <mergeCell ref="B2:E2"/>
    <mergeCell ref="B5:D5"/>
    <mergeCell ref="E5:G5"/>
    <mergeCell ref="B6:C6"/>
  </mergeCells>
  <conditionalFormatting sqref="G7:G32">
    <cfRule type="cellIs" dxfId="7" priority="23" operator="equal">
      <formula>"SIM"</formula>
    </cfRule>
  </conditionalFormatting>
  <conditionalFormatting sqref="F7">
    <cfRule type="expression" dxfId="6" priority="4" stopIfTrue="1">
      <formula>$D7=""</formula>
    </cfRule>
    <cfRule type="expression" dxfId="5" priority="11">
      <formula>$E7=""</formula>
    </cfRule>
    <cfRule type="expression" dxfId="4" priority="12">
      <formula>"E8="""""</formula>
    </cfRule>
  </conditionalFormatting>
  <conditionalFormatting sqref="F8:F31">
    <cfRule type="expression" dxfId="3" priority="1" stopIfTrue="1">
      <formula>$D8=""</formula>
    </cfRule>
    <cfRule type="expression" dxfId="2" priority="2">
      <formula>$E8=""</formula>
    </cfRule>
    <cfRule type="expression" dxfId="1" priority="3">
      <formula>"E8="""""</formula>
    </cfRule>
  </conditionalFormatting>
  <dataValidations count="1">
    <dataValidation type="list" showInputMessage="1" showErrorMessage="1" sqref="F7:F31">
      <formula1>CRITÉRIO</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topLeftCell="A44" zoomScale="70" zoomScaleNormal="70" workbookViewId="0"/>
  </sheetViews>
  <sheetFormatPr defaultColWidth="8.85546875" defaultRowHeight="15" x14ac:dyDescent="0.25"/>
  <cols>
    <col min="1" max="1" width="13.28515625" style="88" customWidth="1"/>
    <col min="2" max="2" width="14.7109375" style="99" customWidth="1"/>
    <col min="3" max="3" width="111.140625" style="88" customWidth="1"/>
    <col min="4" max="4" width="17" style="88" customWidth="1"/>
    <col min="5" max="5" width="20" style="100" customWidth="1"/>
    <col min="6" max="6" width="14" style="85" customWidth="1"/>
    <col min="7" max="7" width="6.140625" style="84" customWidth="1"/>
    <col min="8" max="8" width="6.42578125" style="84" customWidth="1"/>
    <col min="9" max="9" width="5.42578125" style="85" customWidth="1"/>
    <col min="10" max="10" width="17" style="85" customWidth="1"/>
    <col min="11" max="14" width="8.85546875" style="85"/>
    <col min="15" max="18" width="8.85546875" style="88"/>
    <col min="19" max="19" width="11.85546875" style="351" customWidth="1"/>
    <col min="20" max="20" width="13" style="351" customWidth="1"/>
    <col min="21" max="16384" width="8.85546875" style="88"/>
  </cols>
  <sheetData>
    <row r="1" spans="1:39" s="83" customFormat="1" ht="74.25" customHeight="1" x14ac:dyDescent="0.25">
      <c r="A1" s="86"/>
      <c r="B1" s="757"/>
      <c r="C1" s="757"/>
      <c r="D1" s="757"/>
      <c r="E1" s="757"/>
      <c r="F1" s="86"/>
      <c r="G1" s="86"/>
      <c r="H1" s="86"/>
      <c r="I1" s="86"/>
      <c r="J1" s="86"/>
      <c r="K1" s="80"/>
      <c r="L1" s="80"/>
      <c r="M1" s="81"/>
      <c r="N1" s="81"/>
      <c r="O1" s="82"/>
      <c r="P1" s="82"/>
      <c r="Q1" s="82"/>
      <c r="R1" s="82"/>
      <c r="S1" s="346"/>
      <c r="T1" s="346"/>
      <c r="U1" s="82"/>
      <c r="V1" s="82"/>
      <c r="W1" s="82"/>
      <c r="X1" s="82"/>
      <c r="Y1" s="82"/>
      <c r="Z1" s="82"/>
      <c r="AA1" s="82"/>
      <c r="AB1" s="82"/>
      <c r="AC1" s="82"/>
      <c r="AD1" s="82"/>
      <c r="AE1" s="82"/>
      <c r="AF1" s="82"/>
      <c r="AG1" s="82"/>
      <c r="AH1" s="82"/>
      <c r="AI1" s="82"/>
      <c r="AJ1" s="82"/>
      <c r="AK1" s="82"/>
      <c r="AL1" s="82"/>
      <c r="AM1" s="82"/>
    </row>
    <row r="2" spans="1:39" s="83" customFormat="1" ht="39.75" customHeight="1" x14ac:dyDescent="0.25">
      <c r="A2" s="86"/>
      <c r="B2" s="758" t="str">
        <f>IF(BASE!A3="SELECIONE O TRIBUNAL","",BASE!A3)</f>
        <v>Tribunal de Contas de Minas Gerais</v>
      </c>
      <c r="C2" s="758"/>
      <c r="D2" s="758"/>
      <c r="E2" s="758"/>
      <c r="F2" s="86"/>
      <c r="G2" s="86"/>
      <c r="H2" s="86"/>
      <c r="I2" s="86"/>
      <c r="J2" s="86"/>
      <c r="K2" s="80"/>
      <c r="L2" s="80"/>
      <c r="M2" s="81"/>
      <c r="N2" s="81"/>
      <c r="O2" s="82"/>
      <c r="P2" s="82"/>
      <c r="Q2" s="82"/>
      <c r="R2" s="82"/>
      <c r="S2" s="346"/>
      <c r="T2" s="346"/>
      <c r="U2" s="87"/>
      <c r="V2" s="87"/>
      <c r="W2" s="87"/>
      <c r="X2" s="87"/>
      <c r="Y2" s="87"/>
      <c r="Z2" s="87"/>
      <c r="AA2" s="87"/>
      <c r="AB2" s="87"/>
      <c r="AC2" s="87"/>
      <c r="AD2" s="87"/>
      <c r="AE2" s="87"/>
      <c r="AF2" s="87"/>
      <c r="AG2" s="87"/>
      <c r="AH2" s="87"/>
      <c r="AI2" s="87"/>
      <c r="AJ2" s="87"/>
      <c r="AK2" s="87"/>
      <c r="AL2" s="87"/>
      <c r="AM2" s="87"/>
    </row>
    <row r="3" spans="1:39" ht="43.5" customHeight="1" x14ac:dyDescent="0.25">
      <c r="A3" s="86"/>
      <c r="B3" s="759" t="s">
        <v>1570</v>
      </c>
      <c r="C3" s="759"/>
      <c r="D3" s="759"/>
      <c r="E3" s="759"/>
      <c r="F3" s="86"/>
      <c r="G3" s="86"/>
      <c r="H3" s="86"/>
      <c r="I3" s="86"/>
      <c r="J3" s="86"/>
      <c r="K3" s="86"/>
      <c r="L3" s="86"/>
      <c r="M3" s="86"/>
      <c r="N3" s="86"/>
      <c r="O3" s="87"/>
      <c r="P3" s="87"/>
      <c r="Q3" s="87"/>
      <c r="R3" s="87"/>
      <c r="S3" s="347"/>
      <c r="T3" s="347"/>
      <c r="U3" s="348"/>
      <c r="V3" s="82"/>
      <c r="W3" s="82"/>
      <c r="X3" s="82"/>
      <c r="Y3" s="82"/>
      <c r="Z3" s="82"/>
      <c r="AA3" s="82"/>
      <c r="AB3" s="82"/>
      <c r="AC3" s="82"/>
      <c r="AD3" s="82"/>
      <c r="AE3" s="82"/>
      <c r="AF3" s="82"/>
      <c r="AG3" s="82"/>
      <c r="AH3" s="82"/>
      <c r="AI3" s="82"/>
      <c r="AJ3" s="82"/>
      <c r="AK3" s="82"/>
      <c r="AL3" s="82"/>
      <c r="AM3" s="82"/>
    </row>
    <row r="4" spans="1:39" ht="4.5" customHeight="1" x14ac:dyDescent="0.25">
      <c r="B4" s="89"/>
      <c r="C4" s="89"/>
      <c r="D4" s="89"/>
      <c r="E4" s="89"/>
      <c r="F4" s="86"/>
      <c r="G4" s="86"/>
      <c r="H4" s="86"/>
      <c r="I4" s="86"/>
      <c r="J4" s="86"/>
      <c r="K4" s="86"/>
      <c r="L4" s="86"/>
      <c r="M4" s="86"/>
      <c r="N4" s="86"/>
      <c r="O4" s="87"/>
      <c r="P4" s="87"/>
      <c r="Q4" s="87"/>
      <c r="R4" s="87"/>
      <c r="S4" s="347"/>
      <c r="T4" s="347"/>
      <c r="U4" s="87"/>
      <c r="V4" s="87"/>
      <c r="W4" s="87"/>
      <c r="X4" s="87"/>
      <c r="Y4" s="87"/>
      <c r="Z4" s="87"/>
      <c r="AA4" s="87"/>
      <c r="AB4" s="87"/>
      <c r="AC4" s="87"/>
      <c r="AD4" s="87"/>
      <c r="AE4" s="87"/>
      <c r="AF4" s="87"/>
      <c r="AG4" s="87"/>
      <c r="AH4" s="87"/>
      <c r="AI4" s="87"/>
      <c r="AJ4" s="87"/>
      <c r="AK4" s="87"/>
      <c r="AL4" s="87"/>
      <c r="AM4" s="87"/>
    </row>
    <row r="5" spans="1:39" ht="3" customHeight="1" thickBot="1" x14ac:dyDescent="0.3">
      <c r="B5" s="89"/>
      <c r="C5" s="89"/>
      <c r="D5" s="89"/>
      <c r="E5" s="89"/>
      <c r="F5" s="86"/>
      <c r="G5" s="86"/>
      <c r="H5" s="86"/>
      <c r="I5" s="86"/>
      <c r="J5" s="86"/>
      <c r="K5" s="86"/>
      <c r="L5" s="86"/>
      <c r="M5" s="86"/>
      <c r="N5" s="86"/>
      <c r="O5" s="87"/>
      <c r="P5" s="87"/>
      <c r="Q5" s="87"/>
      <c r="R5" s="87"/>
      <c r="S5" s="355"/>
      <c r="T5" s="355"/>
      <c r="U5" s="82"/>
      <c r="V5" s="82"/>
      <c r="W5" s="82"/>
      <c r="X5" s="82"/>
      <c r="Y5" s="82"/>
      <c r="Z5" s="82"/>
      <c r="AA5" s="82"/>
      <c r="AB5" s="82"/>
      <c r="AC5" s="82"/>
      <c r="AD5" s="82"/>
      <c r="AE5" s="82"/>
      <c r="AF5" s="82"/>
      <c r="AG5" s="82"/>
      <c r="AH5" s="82"/>
      <c r="AI5" s="82"/>
      <c r="AJ5" s="82"/>
      <c r="AK5" s="82"/>
      <c r="AL5" s="82"/>
      <c r="AM5" s="82"/>
    </row>
    <row r="6" spans="1:39" ht="78.75" customHeight="1" thickTop="1" thickBot="1" x14ac:dyDescent="0.3">
      <c r="A6" s="421" t="s">
        <v>1607</v>
      </c>
      <c r="B6" s="760" t="s">
        <v>1478</v>
      </c>
      <c r="C6" s="761"/>
      <c r="D6" s="422" t="s">
        <v>1619</v>
      </c>
      <c r="E6" s="423" t="s">
        <v>1592</v>
      </c>
      <c r="F6" s="420"/>
      <c r="G6" s="86"/>
      <c r="H6" s="86"/>
      <c r="I6" s="86"/>
      <c r="J6" s="86"/>
      <c r="K6" s="86"/>
      <c r="L6" s="86"/>
      <c r="M6" s="86"/>
      <c r="N6" s="86"/>
      <c r="O6" s="87"/>
      <c r="P6" s="87"/>
      <c r="Q6" s="87"/>
      <c r="R6" s="352"/>
      <c r="S6" s="357" t="s">
        <v>1479</v>
      </c>
      <c r="T6" s="357" t="s">
        <v>1480</v>
      </c>
      <c r="U6" s="109"/>
      <c r="V6" s="87"/>
      <c r="W6" s="87"/>
      <c r="X6" s="87"/>
      <c r="Y6" s="87"/>
      <c r="Z6" s="87"/>
      <c r="AA6" s="87"/>
      <c r="AB6" s="87"/>
      <c r="AC6" s="87"/>
      <c r="AD6" s="87"/>
      <c r="AE6" s="87"/>
      <c r="AF6" s="87"/>
      <c r="AG6" s="87"/>
      <c r="AH6" s="87"/>
      <c r="AI6" s="87"/>
      <c r="AJ6" s="87"/>
      <c r="AK6" s="87"/>
      <c r="AL6" s="87"/>
      <c r="AM6" s="87"/>
    </row>
    <row r="7" spans="1:39" s="94" customFormat="1" ht="30.75" customHeight="1" thickTop="1" thickBot="1" x14ac:dyDescent="0.25">
      <c r="A7" s="424" t="s">
        <v>1608</v>
      </c>
      <c r="B7" s="425" t="s">
        <v>1481</v>
      </c>
      <c r="C7" s="426" t="str">
        <f>BASE!B8</f>
        <v>COMPOSIÇÃO, ORGANIZAÇÃO E FUNCIONAMENTO DOS TCs</v>
      </c>
      <c r="D7" s="427">
        <f>BASE!L8</f>
        <v>4</v>
      </c>
      <c r="E7" s="428">
        <f>BASE!T8</f>
        <v>4</v>
      </c>
      <c r="F7" s="359">
        <v>4</v>
      </c>
      <c r="G7" s="134">
        <v>3</v>
      </c>
      <c r="H7" s="134">
        <v>2</v>
      </c>
      <c r="I7" s="134">
        <v>1</v>
      </c>
      <c r="J7" s="90"/>
      <c r="K7" s="91"/>
      <c r="L7" s="92"/>
      <c r="M7" s="80"/>
      <c r="N7" s="80"/>
      <c r="O7" s="93"/>
      <c r="P7" s="93"/>
      <c r="Q7" s="93"/>
      <c r="R7" s="353"/>
      <c r="S7" s="358">
        <f>IF(OR(D7="NÃO AVALIADO",D7="")=TRUE,NA(),D7)</f>
        <v>4</v>
      </c>
      <c r="T7" s="358">
        <f>IF(OR(E7="NÃO AVALIADO",E7="")=TRUE,NA(),E7)</f>
        <v>4</v>
      </c>
      <c r="U7" s="354"/>
      <c r="V7" s="82"/>
      <c r="W7" s="82"/>
      <c r="X7" s="82"/>
      <c r="Y7" s="82"/>
      <c r="Z7" s="82"/>
      <c r="AA7" s="82"/>
      <c r="AB7" s="82"/>
      <c r="AC7" s="82"/>
      <c r="AD7" s="82"/>
      <c r="AE7" s="82"/>
      <c r="AF7" s="82"/>
      <c r="AG7" s="82"/>
      <c r="AH7" s="82"/>
      <c r="AI7" s="82"/>
      <c r="AJ7" s="82"/>
      <c r="AK7" s="82"/>
      <c r="AL7" s="82"/>
      <c r="AM7" s="82"/>
    </row>
    <row r="8" spans="1:39" s="94" customFormat="1" ht="24.95" customHeight="1" thickTop="1" x14ac:dyDescent="0.25">
      <c r="A8" s="754" t="s">
        <v>1609</v>
      </c>
      <c r="B8" s="429" t="s">
        <v>1482</v>
      </c>
      <c r="C8" s="430" t="str">
        <f>BASE!B29</f>
        <v>LIDERANÇA</v>
      </c>
      <c r="D8" s="431">
        <f>BASE!L29</f>
        <v>3</v>
      </c>
      <c r="E8" s="432">
        <f>BASE!T29</f>
        <v>3</v>
      </c>
      <c r="F8" s="359">
        <v>4</v>
      </c>
      <c r="G8" s="134">
        <v>3</v>
      </c>
      <c r="H8" s="134">
        <v>2</v>
      </c>
      <c r="I8" s="134">
        <v>1</v>
      </c>
      <c r="J8" s="90"/>
      <c r="K8" s="91"/>
      <c r="L8" s="92"/>
      <c r="M8" s="80"/>
      <c r="N8" s="80"/>
      <c r="O8" s="93"/>
      <c r="P8" s="93"/>
      <c r="Q8" s="93"/>
      <c r="R8" s="353"/>
      <c r="S8" s="358">
        <f t="shared" ref="S8:S31" si="0">IF(OR(D8="NÃO AVALIADO",D8="")=TRUE,NA(),D8)</f>
        <v>3</v>
      </c>
      <c r="T8" s="358">
        <f t="shared" ref="T8:T31" si="1">IF(OR(E8="NÃO AVALIADO",E8="")=TRUE,NA(),E8)</f>
        <v>3</v>
      </c>
      <c r="U8" s="109"/>
      <c r="V8" s="87"/>
      <c r="W8" s="87"/>
      <c r="X8" s="87"/>
      <c r="Y8" s="87"/>
      <c r="Z8" s="87"/>
      <c r="AA8" s="87"/>
      <c r="AB8" s="87"/>
      <c r="AC8" s="87"/>
      <c r="AD8" s="87"/>
      <c r="AE8" s="87"/>
      <c r="AF8" s="87"/>
      <c r="AG8" s="87"/>
      <c r="AH8" s="87"/>
      <c r="AI8" s="87"/>
      <c r="AJ8" s="87"/>
      <c r="AK8" s="87"/>
      <c r="AL8" s="87"/>
      <c r="AM8" s="87"/>
    </row>
    <row r="9" spans="1:39" s="94" customFormat="1" ht="24.95" customHeight="1" x14ac:dyDescent="0.2">
      <c r="A9" s="755"/>
      <c r="B9" s="433" t="s">
        <v>1483</v>
      </c>
      <c r="C9" s="434" t="str">
        <f>BASE!B55</f>
        <v>ESTRATÉGIA</v>
      </c>
      <c r="D9" s="435">
        <f>BASE!L55</f>
        <v>3</v>
      </c>
      <c r="E9" s="436">
        <f>BASE!T55</f>
        <v>3</v>
      </c>
      <c r="F9" s="359">
        <v>4</v>
      </c>
      <c r="G9" s="134">
        <v>3</v>
      </c>
      <c r="H9" s="134">
        <v>2</v>
      </c>
      <c r="I9" s="134">
        <v>1</v>
      </c>
      <c r="J9" s="90"/>
      <c r="K9" s="91"/>
      <c r="L9" s="92"/>
      <c r="M9" s="80"/>
      <c r="N9" s="80"/>
      <c r="O9" s="93"/>
      <c r="P9" s="93"/>
      <c r="Q9" s="93"/>
      <c r="R9" s="353"/>
      <c r="S9" s="358">
        <f t="shared" si="0"/>
        <v>3</v>
      </c>
      <c r="T9" s="358">
        <f t="shared" si="1"/>
        <v>3</v>
      </c>
      <c r="U9" s="354"/>
      <c r="V9" s="82"/>
      <c r="W9" s="82"/>
      <c r="X9" s="82"/>
      <c r="Y9" s="82"/>
      <c r="Z9" s="82"/>
      <c r="AA9" s="82"/>
      <c r="AB9" s="82"/>
      <c r="AC9" s="82"/>
      <c r="AD9" s="82"/>
      <c r="AE9" s="82"/>
      <c r="AF9" s="82"/>
      <c r="AG9" s="82"/>
      <c r="AH9" s="82"/>
      <c r="AI9" s="82"/>
      <c r="AJ9" s="82"/>
      <c r="AK9" s="82"/>
      <c r="AL9" s="82"/>
      <c r="AM9" s="82"/>
    </row>
    <row r="10" spans="1:39" s="94" customFormat="1" ht="24.95" customHeight="1" x14ac:dyDescent="0.25">
      <c r="A10" s="755"/>
      <c r="B10" s="437" t="s">
        <v>1484</v>
      </c>
      <c r="C10" s="438" t="str">
        <f>BASE!B81</f>
        <v>ACCOUNTABILITY</v>
      </c>
      <c r="D10" s="439">
        <f>BASE!L81</f>
        <v>3</v>
      </c>
      <c r="E10" s="440">
        <f>BASE!T81</f>
        <v>3</v>
      </c>
      <c r="F10" s="359">
        <v>4</v>
      </c>
      <c r="G10" s="134">
        <v>3</v>
      </c>
      <c r="H10" s="134">
        <v>2</v>
      </c>
      <c r="I10" s="134">
        <v>1</v>
      </c>
      <c r="J10" s="90"/>
      <c r="K10" s="91"/>
      <c r="L10" s="92"/>
      <c r="M10" s="80"/>
      <c r="N10" s="80"/>
      <c r="O10" s="93"/>
      <c r="P10" s="93"/>
      <c r="Q10" s="93"/>
      <c r="R10" s="353"/>
      <c r="S10" s="358">
        <f t="shared" si="0"/>
        <v>3</v>
      </c>
      <c r="T10" s="358">
        <f t="shared" si="1"/>
        <v>3</v>
      </c>
      <c r="U10" s="109"/>
      <c r="V10" s="87"/>
      <c r="W10" s="87"/>
      <c r="X10" s="87"/>
      <c r="Y10" s="87"/>
      <c r="Z10" s="87"/>
      <c r="AA10" s="87"/>
      <c r="AB10" s="87"/>
      <c r="AC10" s="87"/>
      <c r="AD10" s="87"/>
      <c r="AE10" s="87"/>
      <c r="AF10" s="87"/>
      <c r="AG10" s="87"/>
      <c r="AH10" s="87"/>
      <c r="AI10" s="87"/>
      <c r="AJ10" s="87"/>
      <c r="AK10" s="87"/>
      <c r="AL10" s="87"/>
      <c r="AM10" s="87"/>
    </row>
    <row r="11" spans="1:39" s="94" customFormat="1" ht="24.95" customHeight="1" x14ac:dyDescent="0.2">
      <c r="A11" s="755"/>
      <c r="B11" s="433" t="s">
        <v>1485</v>
      </c>
      <c r="C11" s="434" t="str">
        <f>BASE!B123</f>
        <v>AGILIDADE NO JULGAMENTO E GERENCIAMENTO DE PRAZOS DE PROCESSOS</v>
      </c>
      <c r="D11" s="435">
        <f>BASE!L123</f>
        <v>2</v>
      </c>
      <c r="E11" s="436">
        <f>BASE!T123</f>
        <v>2</v>
      </c>
      <c r="F11" s="359">
        <v>4</v>
      </c>
      <c r="G11" s="134">
        <v>3</v>
      </c>
      <c r="H11" s="134">
        <v>2</v>
      </c>
      <c r="I11" s="134">
        <v>1</v>
      </c>
      <c r="J11" s="90"/>
      <c r="K11" s="91"/>
      <c r="L11" s="92"/>
      <c r="M11" s="80"/>
      <c r="N11" s="80"/>
      <c r="O11" s="93"/>
      <c r="P11" s="93"/>
      <c r="Q11" s="93"/>
      <c r="R11" s="353"/>
      <c r="S11" s="358">
        <f t="shared" si="0"/>
        <v>2</v>
      </c>
      <c r="T11" s="358">
        <f t="shared" si="1"/>
        <v>2</v>
      </c>
      <c r="U11" s="354"/>
      <c r="V11" s="82"/>
      <c r="W11" s="82"/>
      <c r="X11" s="82"/>
      <c r="Y11" s="82"/>
      <c r="Z11" s="82"/>
      <c r="AA11" s="82"/>
      <c r="AB11" s="82"/>
      <c r="AC11" s="82"/>
      <c r="AD11" s="82"/>
      <c r="AE11" s="82"/>
      <c r="AF11" s="82"/>
      <c r="AG11" s="82"/>
      <c r="AH11" s="82"/>
      <c r="AI11" s="82"/>
      <c r="AJ11" s="82"/>
      <c r="AK11" s="82"/>
      <c r="AL11" s="82"/>
      <c r="AM11" s="82"/>
    </row>
    <row r="12" spans="1:39" s="94" customFormat="1" ht="24.95" customHeight="1" x14ac:dyDescent="0.25">
      <c r="A12" s="755"/>
      <c r="B12" s="437" t="s">
        <v>1486</v>
      </c>
      <c r="C12" s="438" t="str">
        <f>BASE!B165</f>
        <v>GESTÃO DE PESSOAS</v>
      </c>
      <c r="D12" s="439">
        <f>BASE!L165</f>
        <v>3</v>
      </c>
      <c r="E12" s="440">
        <f>BASE!T165</f>
        <v>3</v>
      </c>
      <c r="F12" s="359">
        <v>4</v>
      </c>
      <c r="G12" s="134">
        <v>3</v>
      </c>
      <c r="H12" s="134">
        <v>2</v>
      </c>
      <c r="I12" s="134">
        <v>1</v>
      </c>
      <c r="J12" s="90"/>
      <c r="K12" s="91"/>
      <c r="L12" s="92"/>
      <c r="M12" s="80"/>
      <c r="N12" s="80"/>
      <c r="O12" s="93"/>
      <c r="P12" s="93"/>
      <c r="Q12" s="93"/>
      <c r="R12" s="353"/>
      <c r="S12" s="358">
        <f t="shared" si="0"/>
        <v>3</v>
      </c>
      <c r="T12" s="358">
        <f t="shared" si="1"/>
        <v>3</v>
      </c>
      <c r="U12" s="109"/>
      <c r="V12" s="87"/>
      <c r="W12" s="87"/>
      <c r="X12" s="87"/>
      <c r="Y12" s="87"/>
      <c r="Z12" s="87"/>
      <c r="AA12" s="87"/>
      <c r="AB12" s="87"/>
      <c r="AC12" s="87"/>
      <c r="AD12" s="87"/>
      <c r="AE12" s="87"/>
      <c r="AF12" s="87"/>
      <c r="AG12" s="87"/>
      <c r="AH12" s="87"/>
      <c r="AI12" s="87"/>
      <c r="AJ12" s="87"/>
      <c r="AK12" s="87"/>
      <c r="AL12" s="87"/>
      <c r="AM12" s="87"/>
    </row>
    <row r="13" spans="1:39" s="94" customFormat="1" ht="24.95" customHeight="1" thickBot="1" x14ac:dyDescent="0.25">
      <c r="A13" s="756"/>
      <c r="B13" s="441" t="s">
        <v>1487</v>
      </c>
      <c r="C13" s="442" t="str">
        <f>BASE!B186</f>
        <v>DESENVOLVIMENTO PROFISSIONAL</v>
      </c>
      <c r="D13" s="443">
        <f>BASE!L186</f>
        <v>4</v>
      </c>
      <c r="E13" s="444">
        <f>BASE!T186</f>
        <v>4</v>
      </c>
      <c r="F13" s="359">
        <v>4</v>
      </c>
      <c r="G13" s="134">
        <v>3</v>
      </c>
      <c r="H13" s="134">
        <v>2</v>
      </c>
      <c r="I13" s="134">
        <v>1</v>
      </c>
      <c r="J13" s="90"/>
      <c r="K13" s="91"/>
      <c r="L13" s="92"/>
      <c r="M13" s="80"/>
      <c r="N13" s="80"/>
      <c r="O13" s="93"/>
      <c r="P13" s="93"/>
      <c r="Q13" s="93"/>
      <c r="R13" s="353"/>
      <c r="S13" s="358">
        <f t="shared" si="0"/>
        <v>4</v>
      </c>
      <c r="T13" s="358">
        <f t="shared" si="1"/>
        <v>4</v>
      </c>
      <c r="U13" s="354"/>
      <c r="V13" s="82"/>
      <c r="W13" s="82"/>
      <c r="X13" s="82"/>
      <c r="Y13" s="82"/>
      <c r="Z13" s="82"/>
      <c r="AA13" s="82"/>
      <c r="AB13" s="82"/>
      <c r="AC13" s="82"/>
      <c r="AD13" s="82"/>
      <c r="AE13" s="82"/>
      <c r="AF13" s="82"/>
      <c r="AG13" s="82"/>
      <c r="AH13" s="82"/>
      <c r="AI13" s="82"/>
      <c r="AJ13" s="82"/>
      <c r="AK13" s="82"/>
      <c r="AL13" s="82"/>
      <c r="AM13" s="82"/>
    </row>
    <row r="14" spans="1:39" s="94" customFormat="1" ht="24.95" customHeight="1" thickTop="1" x14ac:dyDescent="0.25">
      <c r="A14" s="754" t="s">
        <v>1610</v>
      </c>
      <c r="B14" s="429" t="s">
        <v>1488</v>
      </c>
      <c r="C14" s="430" t="str">
        <f>BASE!B215</f>
        <v>PLANEJAMENTO GERAL DE FISCALIZAÇÃO E AUDITORIA</v>
      </c>
      <c r="D14" s="431">
        <f>BASE!L215</f>
        <v>2</v>
      </c>
      <c r="E14" s="432">
        <f>BASE!T215</f>
        <v>2</v>
      </c>
      <c r="F14" s="359">
        <v>4</v>
      </c>
      <c r="G14" s="134">
        <v>3</v>
      </c>
      <c r="H14" s="134">
        <v>2</v>
      </c>
      <c r="I14" s="134">
        <v>1</v>
      </c>
      <c r="J14" s="90"/>
      <c r="K14" s="91"/>
      <c r="L14" s="92"/>
      <c r="M14" s="80"/>
      <c r="N14" s="80"/>
      <c r="O14" s="93"/>
      <c r="P14" s="93"/>
      <c r="Q14" s="93"/>
      <c r="R14" s="353"/>
      <c r="S14" s="358">
        <f t="shared" si="0"/>
        <v>2</v>
      </c>
      <c r="T14" s="358">
        <f t="shared" si="1"/>
        <v>2</v>
      </c>
      <c r="U14" s="109"/>
      <c r="V14" s="87"/>
      <c r="W14" s="87"/>
      <c r="X14" s="87"/>
      <c r="Y14" s="87"/>
      <c r="Z14" s="87"/>
      <c r="AA14" s="87"/>
      <c r="AB14" s="87"/>
      <c r="AC14" s="87"/>
      <c r="AD14" s="87"/>
      <c r="AE14" s="87"/>
      <c r="AF14" s="87"/>
      <c r="AG14" s="87"/>
      <c r="AH14" s="87"/>
      <c r="AI14" s="87"/>
      <c r="AJ14" s="87"/>
      <c r="AK14" s="87"/>
      <c r="AL14" s="87"/>
      <c r="AM14" s="87"/>
    </row>
    <row r="15" spans="1:39" s="94" customFormat="1" ht="24.95" customHeight="1" x14ac:dyDescent="0.2">
      <c r="A15" s="755"/>
      <c r="B15" s="433" t="s">
        <v>1489</v>
      </c>
      <c r="C15" s="434" t="str">
        <f>BASE!B260</f>
        <v>CONTROLE E GARANTIA DE QUALIDADE DE FISCALIZAÇÕES E AUDITORIAS</v>
      </c>
      <c r="D15" s="435">
        <f>BASE!L260</f>
        <v>1</v>
      </c>
      <c r="E15" s="436">
        <f>BASE!T260</f>
        <v>1</v>
      </c>
      <c r="F15" s="359">
        <v>4</v>
      </c>
      <c r="G15" s="134">
        <v>3</v>
      </c>
      <c r="H15" s="134">
        <v>2</v>
      </c>
      <c r="I15" s="134">
        <v>1</v>
      </c>
      <c r="J15" s="90"/>
      <c r="K15" s="91"/>
      <c r="L15" s="92"/>
      <c r="M15" s="80"/>
      <c r="N15" s="80"/>
      <c r="O15" s="93"/>
      <c r="P15" s="93"/>
      <c r="Q15" s="93"/>
      <c r="R15" s="353"/>
      <c r="S15" s="358">
        <f t="shared" si="0"/>
        <v>1</v>
      </c>
      <c r="T15" s="358">
        <f t="shared" si="1"/>
        <v>1</v>
      </c>
      <c r="U15" s="354"/>
      <c r="V15" s="82"/>
      <c r="W15" s="82"/>
      <c r="X15" s="82"/>
      <c r="Y15" s="82"/>
      <c r="Z15" s="82"/>
      <c r="AA15" s="82"/>
      <c r="AB15" s="82"/>
      <c r="AC15" s="82"/>
      <c r="AD15" s="82"/>
      <c r="AE15" s="82"/>
      <c r="AF15" s="82"/>
      <c r="AG15" s="82"/>
      <c r="AH15" s="82"/>
      <c r="AI15" s="82"/>
      <c r="AJ15" s="82"/>
      <c r="AK15" s="82"/>
      <c r="AL15" s="82"/>
      <c r="AM15" s="82"/>
    </row>
    <row r="16" spans="1:39" s="94" customFormat="1" ht="24.95" customHeight="1" x14ac:dyDescent="0.25">
      <c r="A16" s="755"/>
      <c r="B16" s="437" t="s">
        <v>1490</v>
      </c>
      <c r="C16" s="438" t="str">
        <f>BASE!B279</f>
        <v>AUDITORIA DE CONFORMIDADE</v>
      </c>
      <c r="D16" s="439">
        <f>BASE!L279</f>
        <v>1</v>
      </c>
      <c r="E16" s="440">
        <f>BASE!T279</f>
        <v>1</v>
      </c>
      <c r="F16" s="359">
        <v>4</v>
      </c>
      <c r="G16" s="134">
        <v>3</v>
      </c>
      <c r="H16" s="134">
        <v>2</v>
      </c>
      <c r="I16" s="134">
        <v>1</v>
      </c>
      <c r="J16" s="90"/>
      <c r="K16" s="91"/>
      <c r="L16" s="92"/>
      <c r="M16" s="80"/>
      <c r="N16" s="80"/>
      <c r="O16" s="93"/>
      <c r="P16" s="93"/>
      <c r="Q16" s="93"/>
      <c r="R16" s="353"/>
      <c r="S16" s="358">
        <f t="shared" si="0"/>
        <v>1</v>
      </c>
      <c r="T16" s="358">
        <f t="shared" si="1"/>
        <v>1</v>
      </c>
      <c r="U16" s="109"/>
      <c r="V16" s="87"/>
      <c r="W16" s="87"/>
      <c r="X16" s="87"/>
      <c r="Y16" s="87"/>
      <c r="Z16" s="87"/>
      <c r="AA16" s="87"/>
      <c r="AB16" s="87"/>
      <c r="AC16" s="87"/>
      <c r="AD16" s="87"/>
      <c r="AE16" s="87"/>
      <c r="AF16" s="87"/>
      <c r="AG16" s="87"/>
      <c r="AH16" s="87"/>
      <c r="AI16" s="87"/>
      <c r="AJ16" s="87"/>
      <c r="AK16" s="87"/>
      <c r="AL16" s="87"/>
      <c r="AM16" s="87"/>
    </row>
    <row r="17" spans="1:39" s="94" customFormat="1" ht="24.95" customHeight="1" x14ac:dyDescent="0.2">
      <c r="A17" s="755"/>
      <c r="B17" s="433" t="s">
        <v>1491</v>
      </c>
      <c r="C17" s="434" t="str">
        <f>BASE!B314</f>
        <v>AUDITORIA OPERACIONAL</v>
      </c>
      <c r="D17" s="435">
        <f>BASE!L314</f>
        <v>2</v>
      </c>
      <c r="E17" s="436">
        <f>BASE!T314</f>
        <v>2</v>
      </c>
      <c r="F17" s="359">
        <v>4</v>
      </c>
      <c r="G17" s="134">
        <v>3</v>
      </c>
      <c r="H17" s="134">
        <v>2</v>
      </c>
      <c r="I17" s="134">
        <v>1</v>
      </c>
      <c r="J17" s="90"/>
      <c r="K17" s="91"/>
      <c r="L17" s="92"/>
      <c r="M17" s="80"/>
      <c r="N17" s="80"/>
      <c r="O17" s="93"/>
      <c r="P17" s="93"/>
      <c r="Q17" s="93"/>
      <c r="R17" s="353"/>
      <c r="S17" s="358">
        <f t="shared" si="0"/>
        <v>2</v>
      </c>
      <c r="T17" s="358">
        <f t="shared" si="1"/>
        <v>2</v>
      </c>
      <c r="U17" s="354"/>
      <c r="V17" s="82"/>
      <c r="W17" s="82"/>
      <c r="X17" s="82"/>
      <c r="Y17" s="82"/>
      <c r="Z17" s="82"/>
      <c r="AA17" s="82"/>
      <c r="AB17" s="82"/>
      <c r="AC17" s="82"/>
      <c r="AD17" s="82"/>
      <c r="AE17" s="82"/>
      <c r="AF17" s="82"/>
      <c r="AG17" s="82"/>
      <c r="AH17" s="82"/>
      <c r="AI17" s="82"/>
      <c r="AJ17" s="82"/>
      <c r="AK17" s="82"/>
      <c r="AL17" s="82"/>
      <c r="AM17" s="82"/>
    </row>
    <row r="18" spans="1:39" s="94" customFormat="1" ht="24.95" customHeight="1" x14ac:dyDescent="0.25">
      <c r="A18" s="755"/>
      <c r="B18" s="437" t="s">
        <v>1492</v>
      </c>
      <c r="C18" s="438" t="str">
        <f>BASE!B350</f>
        <v>AUDITORIA FINANCEIRA</v>
      </c>
      <c r="D18" s="439">
        <f>BASE!L350</f>
        <v>1</v>
      </c>
      <c r="E18" s="440">
        <f>BASE!T350</f>
        <v>1</v>
      </c>
      <c r="F18" s="359">
        <v>4</v>
      </c>
      <c r="G18" s="134">
        <v>3</v>
      </c>
      <c r="H18" s="134">
        <v>2</v>
      </c>
      <c r="I18" s="134">
        <v>1</v>
      </c>
      <c r="J18" s="90"/>
      <c r="K18" s="91"/>
      <c r="L18" s="92"/>
      <c r="M18" s="80"/>
      <c r="N18" s="80"/>
      <c r="O18" s="93"/>
      <c r="P18" s="93"/>
      <c r="Q18" s="93"/>
      <c r="R18" s="353"/>
      <c r="S18" s="358">
        <f t="shared" si="0"/>
        <v>1</v>
      </c>
      <c r="T18" s="358">
        <f t="shared" si="1"/>
        <v>1</v>
      </c>
      <c r="U18" s="109"/>
      <c r="V18" s="87"/>
      <c r="W18" s="87"/>
      <c r="X18" s="87"/>
      <c r="Y18" s="87"/>
      <c r="Z18" s="87"/>
      <c r="AA18" s="87"/>
      <c r="AB18" s="87"/>
      <c r="AC18" s="87"/>
      <c r="AD18" s="87"/>
      <c r="AE18" s="87"/>
      <c r="AF18" s="87"/>
      <c r="AG18" s="87"/>
      <c r="AH18" s="87"/>
      <c r="AI18" s="87"/>
      <c r="AJ18" s="87"/>
      <c r="AK18" s="87"/>
      <c r="AL18" s="87"/>
      <c r="AM18" s="87"/>
    </row>
    <row r="19" spans="1:39" s="94" customFormat="1" ht="24.95" customHeight="1" x14ac:dyDescent="0.2">
      <c r="A19" s="755"/>
      <c r="B19" s="433" t="s">
        <v>1493</v>
      </c>
      <c r="C19" s="434" t="str">
        <f>BASE!B383</f>
        <v>CONTROLE CONCOMITANTE EXTERNO</v>
      </c>
      <c r="D19" s="435">
        <f>BASE!L383</f>
        <v>3</v>
      </c>
      <c r="E19" s="436">
        <f>BASE!T383</f>
        <v>3</v>
      </c>
      <c r="F19" s="359">
        <v>4</v>
      </c>
      <c r="G19" s="134">
        <v>3</v>
      </c>
      <c r="H19" s="134">
        <v>2</v>
      </c>
      <c r="I19" s="134">
        <v>1</v>
      </c>
      <c r="J19" s="90"/>
      <c r="K19" s="91"/>
      <c r="L19" s="92"/>
      <c r="M19" s="80"/>
      <c r="N19" s="93"/>
      <c r="O19" s="93"/>
      <c r="P19" s="93"/>
      <c r="Q19" s="93"/>
      <c r="R19" s="353"/>
      <c r="S19" s="358">
        <f t="shared" si="0"/>
        <v>3</v>
      </c>
      <c r="T19" s="358">
        <f t="shared" si="1"/>
        <v>3</v>
      </c>
      <c r="U19" s="354"/>
      <c r="V19" s="82"/>
      <c r="W19" s="82"/>
      <c r="X19" s="82"/>
      <c r="Y19" s="82"/>
      <c r="Z19" s="82"/>
      <c r="AA19" s="82"/>
      <c r="AB19" s="82"/>
      <c r="AC19" s="82"/>
      <c r="AD19" s="82"/>
      <c r="AE19" s="82"/>
      <c r="AF19" s="82"/>
      <c r="AG19" s="82"/>
      <c r="AH19" s="82"/>
      <c r="AI19" s="82"/>
      <c r="AJ19" s="82"/>
      <c r="AK19" s="82"/>
      <c r="AL19" s="82"/>
      <c r="AM19" s="82"/>
    </row>
    <row r="20" spans="1:39" s="94" customFormat="1" ht="24.95" customHeight="1" x14ac:dyDescent="0.25">
      <c r="A20" s="755"/>
      <c r="B20" s="437" t="s">
        <v>1494</v>
      </c>
      <c r="C20" s="438" t="str">
        <f>BASE!B402</f>
        <v>ACOMPANHAMENTO DAS DECISÕES</v>
      </c>
      <c r="D20" s="439">
        <f>BASE!L402</f>
        <v>3</v>
      </c>
      <c r="E20" s="440">
        <f>BASE!T402</f>
        <v>3</v>
      </c>
      <c r="F20" s="359">
        <v>4</v>
      </c>
      <c r="G20" s="134">
        <v>3</v>
      </c>
      <c r="H20" s="134">
        <v>2</v>
      </c>
      <c r="I20" s="134">
        <v>1</v>
      </c>
      <c r="J20" s="90"/>
      <c r="K20" s="91"/>
      <c r="L20" s="92"/>
      <c r="M20" s="80"/>
      <c r="N20" s="80"/>
      <c r="O20" s="93"/>
      <c r="P20" s="93"/>
      <c r="Q20" s="93"/>
      <c r="R20" s="353"/>
      <c r="S20" s="358">
        <f t="shared" si="0"/>
        <v>3</v>
      </c>
      <c r="T20" s="358">
        <f t="shared" si="1"/>
        <v>3</v>
      </c>
      <c r="U20" s="109"/>
      <c r="V20" s="87"/>
      <c r="W20" s="87"/>
      <c r="X20" s="87"/>
      <c r="Y20" s="87"/>
      <c r="Z20" s="87"/>
      <c r="AA20" s="87"/>
      <c r="AB20" s="87"/>
      <c r="AC20" s="87"/>
      <c r="AD20" s="87"/>
      <c r="AE20" s="87"/>
      <c r="AF20" s="87"/>
      <c r="AG20" s="87"/>
      <c r="AH20" s="87"/>
      <c r="AI20" s="87"/>
      <c r="AJ20" s="87"/>
      <c r="AK20" s="87"/>
      <c r="AL20" s="87"/>
      <c r="AM20" s="87"/>
    </row>
    <row r="21" spans="1:39" s="94" customFormat="1" ht="24.95" customHeight="1" thickBot="1" x14ac:dyDescent="0.25">
      <c r="A21" s="756"/>
      <c r="B21" s="441" t="s">
        <v>1495</v>
      </c>
      <c r="C21" s="442" t="str">
        <f>BASE!B425</f>
        <v>INFORMAÇÕES ESTRATÉGICAS PARA O CONTROLE EXTERNO</v>
      </c>
      <c r="D21" s="443">
        <f>BASE!L425</f>
        <v>3</v>
      </c>
      <c r="E21" s="444">
        <f>BASE!T425</f>
        <v>3</v>
      </c>
      <c r="F21" s="359">
        <v>4</v>
      </c>
      <c r="G21" s="134">
        <v>3</v>
      </c>
      <c r="H21" s="134">
        <v>2</v>
      </c>
      <c r="I21" s="134">
        <v>1</v>
      </c>
      <c r="J21" s="90"/>
      <c r="K21" s="91"/>
      <c r="L21" s="92"/>
      <c r="M21" s="80"/>
      <c r="N21" s="80"/>
      <c r="O21" s="93"/>
      <c r="P21" s="93"/>
      <c r="Q21" s="93"/>
      <c r="R21" s="353"/>
      <c r="S21" s="358">
        <f t="shared" si="0"/>
        <v>3</v>
      </c>
      <c r="T21" s="358">
        <f t="shared" si="1"/>
        <v>3</v>
      </c>
      <c r="U21" s="354"/>
      <c r="V21" s="82"/>
      <c r="W21" s="82"/>
      <c r="X21" s="82"/>
      <c r="Y21" s="82"/>
      <c r="Z21" s="82"/>
      <c r="AA21" s="82"/>
      <c r="AB21" s="82"/>
      <c r="AC21" s="82"/>
      <c r="AD21" s="82"/>
      <c r="AE21" s="82"/>
      <c r="AF21" s="82"/>
      <c r="AG21" s="82"/>
      <c r="AH21" s="82"/>
      <c r="AI21" s="82"/>
      <c r="AJ21" s="82"/>
      <c r="AK21" s="82"/>
      <c r="AL21" s="82"/>
      <c r="AM21" s="82"/>
    </row>
    <row r="22" spans="1:39" s="94" customFormat="1" ht="24.95" customHeight="1" thickTop="1" x14ac:dyDescent="0.25">
      <c r="A22" s="754" t="s">
        <v>1611</v>
      </c>
      <c r="B22" s="429" t="s">
        <v>1496</v>
      </c>
      <c r="C22" s="430" t="str">
        <f>BASE!B456</f>
        <v>FISCALIZAÇÃO E AUDITORIA DE OBRAS E SERVIÇOS DE ENGENHARIA</v>
      </c>
      <c r="D22" s="431">
        <f>BASE!L456</f>
        <v>1</v>
      </c>
      <c r="E22" s="432">
        <f>BASE!T456</f>
        <v>1</v>
      </c>
      <c r="F22" s="359">
        <v>4</v>
      </c>
      <c r="G22" s="134">
        <v>3</v>
      </c>
      <c r="H22" s="134">
        <v>2</v>
      </c>
      <c r="I22" s="134">
        <v>1</v>
      </c>
      <c r="J22" s="90"/>
      <c r="K22" s="91"/>
      <c r="L22" s="92"/>
      <c r="M22" s="80"/>
      <c r="N22" s="80"/>
      <c r="O22" s="93"/>
      <c r="P22" s="93"/>
      <c r="Q22" s="93"/>
      <c r="R22" s="353"/>
      <c r="S22" s="358">
        <f t="shared" si="0"/>
        <v>1</v>
      </c>
      <c r="T22" s="358">
        <f t="shared" si="1"/>
        <v>1</v>
      </c>
      <c r="U22" s="109"/>
      <c r="V22" s="87"/>
      <c r="W22" s="87"/>
      <c r="X22" s="87"/>
      <c r="Y22" s="87"/>
      <c r="Z22" s="87"/>
      <c r="AA22" s="87"/>
      <c r="AB22" s="87"/>
      <c r="AC22" s="87"/>
      <c r="AD22" s="87"/>
      <c r="AE22" s="87"/>
      <c r="AF22" s="87"/>
      <c r="AG22" s="87"/>
      <c r="AH22" s="87"/>
      <c r="AI22" s="87"/>
      <c r="AJ22" s="87"/>
      <c r="AK22" s="87"/>
      <c r="AL22" s="87"/>
      <c r="AM22" s="87"/>
    </row>
    <row r="23" spans="1:39" s="94" customFormat="1" ht="24.95" customHeight="1" x14ac:dyDescent="0.2">
      <c r="A23" s="755"/>
      <c r="B23" s="433" t="s">
        <v>1497</v>
      </c>
      <c r="C23" s="434" t="str">
        <f>BASE!B493</f>
        <v>FISCALIZAÇÃO E AUDITORIA DE CONCESSÕES E PRIVATIZAÇÕES</v>
      </c>
      <c r="D23" s="435">
        <f>BASE!L493</f>
        <v>3</v>
      </c>
      <c r="E23" s="436">
        <f>BASE!T493</f>
        <v>3</v>
      </c>
      <c r="F23" s="359">
        <v>4</v>
      </c>
      <c r="G23" s="134">
        <v>3</v>
      </c>
      <c r="H23" s="134">
        <v>2</v>
      </c>
      <c r="I23" s="134">
        <v>1</v>
      </c>
      <c r="J23" s="90"/>
      <c r="K23" s="91"/>
      <c r="L23" s="92"/>
      <c r="M23" s="80"/>
      <c r="N23" s="80"/>
      <c r="O23" s="93"/>
      <c r="P23" s="93"/>
      <c r="Q23" s="93"/>
      <c r="R23" s="353"/>
      <c r="S23" s="358">
        <f t="shared" si="0"/>
        <v>3</v>
      </c>
      <c r="T23" s="358">
        <f t="shared" si="1"/>
        <v>3</v>
      </c>
      <c r="U23" s="354"/>
      <c r="V23" s="82"/>
      <c r="W23" s="82"/>
      <c r="X23" s="82"/>
      <c r="Y23" s="82"/>
      <c r="Z23" s="82"/>
      <c r="AA23" s="82"/>
      <c r="AB23" s="82"/>
      <c r="AC23" s="82"/>
      <c r="AD23" s="82"/>
      <c r="AE23" s="82"/>
      <c r="AF23" s="82"/>
      <c r="AG23" s="82"/>
      <c r="AH23" s="82"/>
      <c r="AI23" s="82"/>
      <c r="AJ23" s="82"/>
      <c r="AK23" s="82"/>
      <c r="AL23" s="82"/>
      <c r="AM23" s="82"/>
    </row>
    <row r="24" spans="1:39" s="94" customFormat="1" ht="24.95" customHeight="1" thickBot="1" x14ac:dyDescent="0.3">
      <c r="A24" s="756"/>
      <c r="B24" s="445" t="s">
        <v>1498</v>
      </c>
      <c r="C24" s="446" t="str">
        <f>BASE!B509</f>
        <v>FISCALIZAÇÃO E AUDITORIA AMBIENTAL E MOBILIDADE URBANA</v>
      </c>
      <c r="D24" s="447">
        <f>BASE!L509</f>
        <v>3</v>
      </c>
      <c r="E24" s="448">
        <f>BASE!T509</f>
        <v>3</v>
      </c>
      <c r="F24" s="359">
        <v>4</v>
      </c>
      <c r="G24" s="134">
        <v>3</v>
      </c>
      <c r="H24" s="134">
        <v>2</v>
      </c>
      <c r="I24" s="134">
        <v>1</v>
      </c>
      <c r="J24" s="90"/>
      <c r="K24" s="91"/>
      <c r="L24" s="92"/>
      <c r="M24" s="80"/>
      <c r="N24" s="80"/>
      <c r="O24" s="93"/>
      <c r="P24" s="93"/>
      <c r="Q24" s="93"/>
      <c r="R24" s="353"/>
      <c r="S24" s="358">
        <f t="shared" si="0"/>
        <v>3</v>
      </c>
      <c r="T24" s="358">
        <f t="shared" si="1"/>
        <v>3</v>
      </c>
      <c r="U24" s="109"/>
      <c r="V24" s="87"/>
      <c r="W24" s="87"/>
      <c r="X24" s="87"/>
      <c r="Y24" s="87"/>
      <c r="Z24" s="87"/>
      <c r="AA24" s="87"/>
      <c r="AB24" s="87"/>
      <c r="AC24" s="87"/>
      <c r="AD24" s="87"/>
      <c r="AE24" s="87"/>
      <c r="AF24" s="87"/>
      <c r="AG24" s="87"/>
      <c r="AH24" s="87"/>
      <c r="AI24" s="87"/>
      <c r="AJ24" s="87"/>
      <c r="AK24" s="87"/>
      <c r="AL24" s="87"/>
      <c r="AM24" s="87"/>
    </row>
    <row r="25" spans="1:39" s="94" customFormat="1" ht="24.95" customHeight="1" thickTop="1" x14ac:dyDescent="0.2">
      <c r="A25" s="754" t="s">
        <v>1612</v>
      </c>
      <c r="B25" s="449" t="s">
        <v>1499</v>
      </c>
      <c r="C25" s="450" t="str">
        <f>BASE!B536</f>
        <v>FISCALIZAÇÃO E AUDITORIA DA GESTÃO DA EDUCAÇÃO</v>
      </c>
      <c r="D25" s="451">
        <f>BASE!L536</f>
        <v>3</v>
      </c>
      <c r="E25" s="452">
        <f>BASE!T536</f>
        <v>3</v>
      </c>
      <c r="F25" s="359">
        <v>4</v>
      </c>
      <c r="G25" s="134">
        <v>3</v>
      </c>
      <c r="H25" s="134">
        <v>2</v>
      </c>
      <c r="I25" s="134">
        <v>1</v>
      </c>
      <c r="J25" s="90"/>
      <c r="K25" s="91"/>
      <c r="L25" s="92"/>
      <c r="M25" s="80"/>
      <c r="N25" s="80"/>
      <c r="O25" s="93"/>
      <c r="P25" s="93"/>
      <c r="Q25" s="93"/>
      <c r="R25" s="353"/>
      <c r="S25" s="358">
        <f t="shared" si="0"/>
        <v>3</v>
      </c>
      <c r="T25" s="358">
        <f t="shared" si="1"/>
        <v>3</v>
      </c>
      <c r="U25" s="354"/>
      <c r="V25" s="82"/>
      <c r="W25" s="82"/>
      <c r="X25" s="82"/>
      <c r="Y25" s="82"/>
      <c r="Z25" s="82"/>
      <c r="AA25" s="82"/>
      <c r="AB25" s="82"/>
      <c r="AC25" s="82"/>
      <c r="AD25" s="82"/>
      <c r="AE25" s="82"/>
      <c r="AF25" s="82"/>
      <c r="AG25" s="82"/>
      <c r="AH25" s="82"/>
      <c r="AI25" s="82"/>
      <c r="AJ25" s="82"/>
      <c r="AK25" s="82"/>
      <c r="AL25" s="82"/>
      <c r="AM25" s="82"/>
    </row>
    <row r="26" spans="1:39" s="94" customFormat="1" ht="24.95" customHeight="1" x14ac:dyDescent="0.25">
      <c r="A26" s="755"/>
      <c r="B26" s="437" t="s">
        <v>1500</v>
      </c>
      <c r="C26" s="438" t="str">
        <f>BASE!B568</f>
        <v>FISCALIZAÇÃO E AUDITORIA DA GESTÃO DA SAÚDE</v>
      </c>
      <c r="D26" s="439">
        <f>BASE!L568</f>
        <v>0</v>
      </c>
      <c r="E26" s="440">
        <f>BASE!T568</f>
        <v>0</v>
      </c>
      <c r="F26" s="359">
        <v>4</v>
      </c>
      <c r="G26" s="134">
        <v>3</v>
      </c>
      <c r="H26" s="134">
        <v>2</v>
      </c>
      <c r="I26" s="134">
        <v>1</v>
      </c>
      <c r="J26" s="90"/>
      <c r="K26" s="91"/>
      <c r="L26" s="92"/>
      <c r="M26" s="80"/>
      <c r="N26" s="80"/>
      <c r="O26" s="93"/>
      <c r="P26" s="93"/>
      <c r="Q26" s="93"/>
      <c r="R26" s="353"/>
      <c r="S26" s="358">
        <f t="shared" si="0"/>
        <v>0</v>
      </c>
      <c r="T26" s="358">
        <f t="shared" si="1"/>
        <v>0</v>
      </c>
      <c r="U26" s="109"/>
      <c r="V26" s="87"/>
      <c r="W26" s="87"/>
      <c r="X26" s="87"/>
      <c r="Y26" s="87"/>
      <c r="Z26" s="87"/>
      <c r="AA26" s="87"/>
      <c r="AB26" s="87"/>
      <c r="AC26" s="87"/>
      <c r="AD26" s="87"/>
      <c r="AE26" s="87"/>
      <c r="AF26" s="87"/>
      <c r="AG26" s="87"/>
      <c r="AH26" s="87"/>
      <c r="AI26" s="87"/>
      <c r="AJ26" s="87"/>
      <c r="AK26" s="87"/>
      <c r="AL26" s="87"/>
      <c r="AM26" s="87"/>
    </row>
    <row r="27" spans="1:39" s="94" customFormat="1" ht="24.95" customHeight="1" x14ac:dyDescent="0.2">
      <c r="A27" s="755"/>
      <c r="B27" s="433" t="s">
        <v>1501</v>
      </c>
      <c r="C27" s="434" t="str">
        <f>BASE!B597</f>
        <v>FISCALIZAÇÃO E AUDITORIA DA GESTÃO DA PREVIDÊNCIA PRÓPRIA</v>
      </c>
      <c r="D27" s="435">
        <f>BASE!L597</f>
        <v>1</v>
      </c>
      <c r="E27" s="436">
        <f>BASE!T597</f>
        <v>1</v>
      </c>
      <c r="F27" s="359">
        <v>4</v>
      </c>
      <c r="G27" s="134">
        <v>3</v>
      </c>
      <c r="H27" s="134">
        <v>2</v>
      </c>
      <c r="I27" s="134">
        <v>1</v>
      </c>
      <c r="J27" s="90"/>
      <c r="K27" s="91"/>
      <c r="L27" s="92"/>
      <c r="M27" s="80"/>
      <c r="N27" s="80"/>
      <c r="O27" s="93"/>
      <c r="P27" s="93"/>
      <c r="Q27" s="93"/>
      <c r="R27" s="353"/>
      <c r="S27" s="358">
        <f t="shared" si="0"/>
        <v>1</v>
      </c>
      <c r="T27" s="358">
        <f t="shared" si="1"/>
        <v>1</v>
      </c>
      <c r="U27" s="354"/>
      <c r="V27" s="82"/>
      <c r="W27" s="82"/>
      <c r="X27" s="82"/>
      <c r="Y27" s="82"/>
      <c r="Z27" s="82"/>
      <c r="AA27" s="82"/>
      <c r="AB27" s="82"/>
      <c r="AC27" s="82"/>
      <c r="AD27" s="82"/>
      <c r="AE27" s="82"/>
      <c r="AF27" s="82"/>
      <c r="AG27" s="82"/>
      <c r="AH27" s="82"/>
      <c r="AI27" s="82"/>
      <c r="AJ27" s="82"/>
      <c r="AK27" s="82"/>
      <c r="AL27" s="82"/>
      <c r="AM27" s="82"/>
    </row>
    <row r="28" spans="1:39" s="94" customFormat="1" ht="24.95" customHeight="1" thickBot="1" x14ac:dyDescent="0.3">
      <c r="A28" s="756"/>
      <c r="B28" s="445" t="s">
        <v>1502</v>
      </c>
      <c r="C28" s="446" t="str">
        <f>BASE!B632</f>
        <v>FISCALIZAÇÃO E ADUTORIA DA GESTÃO DA SEGURANÇA PÚBLICA</v>
      </c>
      <c r="D28" s="447">
        <f>BASE!L632</f>
        <v>0</v>
      </c>
      <c r="E28" s="448">
        <f>BASE!T632</f>
        <v>0</v>
      </c>
      <c r="F28" s="359">
        <v>4</v>
      </c>
      <c r="G28" s="134">
        <v>3</v>
      </c>
      <c r="H28" s="134">
        <v>2</v>
      </c>
      <c r="I28" s="134">
        <v>1</v>
      </c>
      <c r="J28" s="90"/>
      <c r="K28" s="91"/>
      <c r="L28" s="92"/>
      <c r="M28" s="80"/>
      <c r="N28" s="80"/>
      <c r="O28" s="93"/>
      <c r="P28" s="93"/>
      <c r="Q28" s="93"/>
      <c r="R28" s="353"/>
      <c r="S28" s="358">
        <f t="shared" si="0"/>
        <v>0</v>
      </c>
      <c r="T28" s="358">
        <f t="shared" si="1"/>
        <v>0</v>
      </c>
      <c r="U28" s="109"/>
      <c r="V28" s="87"/>
      <c r="W28" s="87"/>
      <c r="X28" s="87"/>
      <c r="Y28" s="87"/>
      <c r="Z28" s="87"/>
      <c r="AA28" s="87"/>
      <c r="AB28" s="87"/>
      <c r="AC28" s="87"/>
      <c r="AD28" s="87"/>
      <c r="AE28" s="87"/>
      <c r="AF28" s="87"/>
      <c r="AG28" s="87"/>
      <c r="AH28" s="87"/>
      <c r="AI28" s="87"/>
      <c r="AJ28" s="87"/>
      <c r="AK28" s="87"/>
      <c r="AL28" s="87"/>
      <c r="AM28" s="87"/>
    </row>
    <row r="29" spans="1:39" s="94" customFormat="1" ht="24.95" customHeight="1" thickTop="1" x14ac:dyDescent="0.2">
      <c r="A29" s="754" t="s">
        <v>1613</v>
      </c>
      <c r="B29" s="449" t="s">
        <v>1503</v>
      </c>
      <c r="C29" s="450" t="str">
        <f>BASE!B652</f>
        <v>FISCALIZAÇÃO E AUDITORIA DA GESTÃO FISCAL E DA RENÚNCIA DE RECEITA</v>
      </c>
      <c r="D29" s="451">
        <f>BASE!L652</f>
        <v>2</v>
      </c>
      <c r="E29" s="452">
        <f>BASE!T652</f>
        <v>2</v>
      </c>
      <c r="F29" s="359">
        <v>4</v>
      </c>
      <c r="G29" s="134">
        <v>3</v>
      </c>
      <c r="H29" s="134">
        <v>2</v>
      </c>
      <c r="I29" s="134">
        <v>1</v>
      </c>
      <c r="J29" s="90"/>
      <c r="K29" s="91"/>
      <c r="L29" s="92"/>
      <c r="M29" s="80"/>
      <c r="N29" s="80"/>
      <c r="O29" s="93"/>
      <c r="P29" s="93"/>
      <c r="Q29" s="93"/>
      <c r="R29" s="353"/>
      <c r="S29" s="358">
        <f t="shared" si="0"/>
        <v>2</v>
      </c>
      <c r="T29" s="358">
        <f t="shared" si="1"/>
        <v>2</v>
      </c>
      <c r="U29" s="354"/>
      <c r="V29" s="82"/>
      <c r="W29" s="82"/>
      <c r="X29" s="82"/>
      <c r="Y29" s="82"/>
      <c r="Z29" s="82"/>
      <c r="AA29" s="82"/>
      <c r="AB29" s="82"/>
      <c r="AC29" s="82"/>
      <c r="AD29" s="82"/>
      <c r="AE29" s="82"/>
      <c r="AF29" s="82"/>
      <c r="AG29" s="82"/>
      <c r="AH29" s="82"/>
      <c r="AI29" s="82"/>
      <c r="AJ29" s="82"/>
      <c r="AK29" s="82"/>
      <c r="AL29" s="82"/>
      <c r="AM29" s="82"/>
    </row>
    <row r="30" spans="1:39" s="94" customFormat="1" ht="35.25" customHeight="1" x14ac:dyDescent="0.25">
      <c r="A30" s="755"/>
      <c r="B30" s="437" t="s">
        <v>1504</v>
      </c>
      <c r="C30" s="453" t="str">
        <f>BASE!B684</f>
        <v>FISCALIZAÇÃO E AUDITORIA DO CONTROLE INTERNO E TECNOLOGIA DA INFORMAÇÃO DOS JURISDICIONADOS</v>
      </c>
      <c r="D30" s="454">
        <f>BASE!L684</f>
        <v>1</v>
      </c>
      <c r="E30" s="455">
        <f>BASE!T684</f>
        <v>1</v>
      </c>
      <c r="F30" s="359">
        <v>4</v>
      </c>
      <c r="G30" s="134">
        <v>3</v>
      </c>
      <c r="H30" s="134">
        <v>2</v>
      </c>
      <c r="I30" s="134">
        <v>1</v>
      </c>
      <c r="J30" s="90"/>
      <c r="K30" s="91"/>
      <c r="L30" s="92"/>
      <c r="M30" s="80"/>
      <c r="N30" s="80"/>
      <c r="O30" s="93"/>
      <c r="P30" s="93"/>
      <c r="Q30" s="93"/>
      <c r="R30" s="353"/>
      <c r="S30" s="358">
        <f t="shared" si="0"/>
        <v>1</v>
      </c>
      <c r="T30" s="358">
        <f t="shared" si="1"/>
        <v>1</v>
      </c>
      <c r="U30" s="109"/>
      <c r="V30" s="87"/>
      <c r="W30" s="87"/>
      <c r="X30" s="87"/>
      <c r="Y30" s="87"/>
      <c r="Z30" s="87"/>
      <c r="AA30" s="87"/>
      <c r="AB30" s="87"/>
      <c r="AC30" s="87"/>
      <c r="AD30" s="87"/>
      <c r="AE30" s="87"/>
      <c r="AF30" s="87"/>
      <c r="AG30" s="87"/>
      <c r="AH30" s="87"/>
      <c r="AI30" s="87"/>
      <c r="AJ30" s="87"/>
      <c r="AK30" s="87"/>
      <c r="AL30" s="87"/>
      <c r="AM30" s="87"/>
    </row>
    <row r="31" spans="1:39" ht="24.95" customHeight="1" thickBot="1" x14ac:dyDescent="0.3">
      <c r="A31" s="756"/>
      <c r="B31" s="441" t="s">
        <v>1506</v>
      </c>
      <c r="C31" s="442" t="str">
        <f>BASE!B702</f>
        <v>FISCALIZAÇÃO E AUDITORIA DA TRANSPARÊNCIA E DA OUVIDORIA DOS JURISDICIONADOS</v>
      </c>
      <c r="D31" s="443">
        <f>BASE!L702</f>
        <v>1</v>
      </c>
      <c r="E31" s="444">
        <f>BASE!T702</f>
        <v>1</v>
      </c>
      <c r="F31" s="359">
        <v>4</v>
      </c>
      <c r="G31" s="134">
        <v>3</v>
      </c>
      <c r="H31" s="134">
        <v>2</v>
      </c>
      <c r="I31" s="134">
        <v>1</v>
      </c>
      <c r="J31" s="95"/>
      <c r="K31" s="95"/>
      <c r="L31" s="96"/>
      <c r="M31" s="86"/>
      <c r="N31" s="86"/>
      <c r="O31" s="87"/>
      <c r="P31" s="87"/>
      <c r="Q31" s="87"/>
      <c r="R31" s="352"/>
      <c r="S31" s="358">
        <f t="shared" si="0"/>
        <v>1</v>
      </c>
      <c r="T31" s="358">
        <f t="shared" si="1"/>
        <v>1</v>
      </c>
      <c r="U31" s="354"/>
      <c r="V31" s="82"/>
      <c r="W31" s="82"/>
      <c r="X31" s="82"/>
      <c r="Y31" s="82"/>
      <c r="Z31" s="82"/>
      <c r="AA31" s="82"/>
      <c r="AB31" s="82"/>
      <c r="AC31" s="82"/>
      <c r="AD31" s="82"/>
      <c r="AE31" s="82"/>
      <c r="AF31" s="82"/>
      <c r="AG31" s="82"/>
      <c r="AH31" s="82"/>
      <c r="AI31" s="82"/>
      <c r="AJ31" s="82"/>
      <c r="AK31" s="82"/>
      <c r="AL31" s="82"/>
      <c r="AM31" s="82"/>
    </row>
    <row r="32" spans="1:39" ht="15.75" thickTop="1" x14ac:dyDescent="0.25">
      <c r="A32" s="419"/>
      <c r="B32" s="201"/>
      <c r="C32" s="201"/>
      <c r="D32" s="201"/>
      <c r="E32" s="201"/>
      <c r="F32" s="92"/>
      <c r="G32" s="92"/>
      <c r="H32" s="92"/>
      <c r="I32" s="92"/>
      <c r="J32" s="97" t="s">
        <v>1505</v>
      </c>
      <c r="K32" s="96"/>
      <c r="L32" s="96"/>
      <c r="M32" s="86"/>
      <c r="N32" s="86"/>
      <c r="O32" s="87"/>
      <c r="P32" s="87"/>
      <c r="Q32" s="87"/>
      <c r="R32" s="87"/>
      <c r="S32" s="356"/>
      <c r="T32" s="356"/>
      <c r="U32" s="87"/>
      <c r="V32" s="87"/>
      <c r="W32" s="87"/>
      <c r="X32" s="87"/>
      <c r="Y32" s="87"/>
      <c r="Z32" s="87"/>
      <c r="AA32" s="87"/>
      <c r="AB32" s="87"/>
      <c r="AC32" s="87"/>
      <c r="AD32" s="87"/>
      <c r="AE32" s="87"/>
      <c r="AF32" s="87"/>
      <c r="AG32" s="87"/>
      <c r="AH32" s="87"/>
      <c r="AI32" s="87"/>
      <c r="AJ32" s="87"/>
      <c r="AK32" s="87"/>
      <c r="AL32" s="87"/>
      <c r="AM32" s="87"/>
    </row>
    <row r="33" spans="1:39" x14ac:dyDescent="0.25">
      <c r="A33" s="134"/>
      <c r="B33" s="87"/>
      <c r="C33" s="87"/>
      <c r="D33" s="87"/>
      <c r="E33" s="87"/>
      <c r="F33" s="92"/>
      <c r="G33" s="92"/>
      <c r="H33" s="92"/>
      <c r="I33" s="92"/>
      <c r="J33" s="98">
        <v>108</v>
      </c>
      <c r="K33" s="98"/>
      <c r="L33" s="98"/>
      <c r="M33" s="86"/>
      <c r="N33" s="86"/>
      <c r="O33" s="87"/>
      <c r="P33" s="87"/>
      <c r="Q33" s="87"/>
      <c r="R33" s="87"/>
      <c r="S33" s="347"/>
      <c r="T33" s="347"/>
      <c r="U33" s="82"/>
      <c r="V33" s="82"/>
      <c r="W33" s="82"/>
      <c r="X33" s="82"/>
      <c r="Y33" s="82"/>
      <c r="Z33" s="82"/>
      <c r="AA33" s="82"/>
      <c r="AB33" s="82"/>
      <c r="AC33" s="82"/>
      <c r="AD33" s="82"/>
      <c r="AE33" s="82"/>
      <c r="AF33" s="82"/>
      <c r="AG33" s="82"/>
      <c r="AH33" s="82"/>
      <c r="AI33" s="82"/>
      <c r="AJ33" s="82"/>
      <c r="AK33" s="82"/>
      <c r="AL33" s="82"/>
      <c r="AM33" s="82"/>
    </row>
    <row r="34" spans="1:39" x14ac:dyDescent="0.25">
      <c r="A34" s="134"/>
      <c r="B34" s="87"/>
      <c r="C34" s="87"/>
      <c r="D34" s="87"/>
      <c r="E34" s="87"/>
      <c r="F34" s="86"/>
      <c r="G34" s="86"/>
      <c r="H34" s="86"/>
      <c r="I34" s="86"/>
      <c r="J34" s="86"/>
      <c r="K34" s="98"/>
      <c r="L34" s="98"/>
      <c r="M34" s="86"/>
      <c r="N34" s="86"/>
      <c r="O34" s="87"/>
      <c r="P34" s="87"/>
      <c r="Q34" s="87"/>
      <c r="R34" s="87"/>
      <c r="S34" s="347"/>
      <c r="T34" s="347"/>
      <c r="U34" s="87"/>
      <c r="V34" s="87"/>
      <c r="W34" s="87"/>
      <c r="X34" s="87"/>
      <c r="Y34" s="87"/>
      <c r="Z34" s="87"/>
      <c r="AA34" s="87"/>
      <c r="AB34" s="87"/>
      <c r="AC34" s="87"/>
      <c r="AD34" s="87"/>
      <c r="AE34" s="87"/>
      <c r="AF34" s="87"/>
      <c r="AG34" s="87"/>
      <c r="AH34" s="87"/>
      <c r="AI34" s="87"/>
      <c r="AJ34" s="87"/>
      <c r="AK34" s="87"/>
      <c r="AL34" s="87"/>
      <c r="AM34" s="87"/>
    </row>
    <row r="35" spans="1:39" x14ac:dyDescent="0.25">
      <c r="A35" s="134"/>
      <c r="B35" s="87"/>
      <c r="C35" s="87"/>
      <c r="D35" s="87"/>
      <c r="E35" s="87"/>
      <c r="F35" s="86"/>
      <c r="G35" s="86"/>
      <c r="H35" s="86"/>
      <c r="I35" s="86"/>
      <c r="J35" s="86"/>
      <c r="K35" s="98"/>
      <c r="L35" s="98"/>
      <c r="M35" s="86"/>
      <c r="N35" s="86"/>
      <c r="O35" s="87"/>
      <c r="P35" s="87"/>
      <c r="Q35" s="87"/>
      <c r="R35" s="87"/>
      <c r="S35" s="347"/>
      <c r="T35" s="347"/>
      <c r="U35" s="82"/>
      <c r="V35" s="82"/>
      <c r="W35" s="82"/>
      <c r="X35" s="82"/>
      <c r="Y35" s="82"/>
      <c r="Z35" s="82"/>
      <c r="AA35" s="82"/>
      <c r="AB35" s="82"/>
      <c r="AC35" s="82"/>
      <c r="AD35" s="82"/>
      <c r="AE35" s="82"/>
      <c r="AF35" s="82"/>
      <c r="AG35" s="82"/>
      <c r="AH35" s="82"/>
      <c r="AI35" s="82"/>
      <c r="AJ35" s="82"/>
      <c r="AK35" s="82"/>
      <c r="AL35" s="82"/>
      <c r="AM35" s="82"/>
    </row>
    <row r="36" spans="1:39" x14ac:dyDescent="0.25">
      <c r="A36" s="134"/>
      <c r="B36" s="87"/>
      <c r="C36" s="87"/>
      <c r="D36" s="87"/>
      <c r="E36" s="87"/>
      <c r="F36" s="86"/>
      <c r="G36" s="86"/>
      <c r="H36" s="86"/>
      <c r="I36" s="86"/>
      <c r="J36" s="86"/>
      <c r="K36" s="98"/>
      <c r="L36" s="98"/>
      <c r="M36" s="86"/>
      <c r="N36" s="86"/>
      <c r="O36" s="87"/>
      <c r="P36" s="87"/>
      <c r="Q36" s="87"/>
      <c r="R36" s="87"/>
      <c r="S36" s="347"/>
      <c r="T36" s="347"/>
      <c r="U36" s="87"/>
      <c r="V36" s="87"/>
      <c r="W36" s="87"/>
      <c r="X36" s="87"/>
      <c r="Y36" s="87"/>
      <c r="Z36" s="87"/>
      <c r="AA36" s="87"/>
      <c r="AB36" s="87"/>
      <c r="AC36" s="87"/>
      <c r="AD36" s="87"/>
      <c r="AE36" s="87"/>
      <c r="AF36" s="87"/>
      <c r="AG36" s="87"/>
      <c r="AH36" s="87"/>
      <c r="AI36" s="87"/>
      <c r="AJ36" s="87"/>
      <c r="AK36" s="87"/>
      <c r="AL36" s="87"/>
      <c r="AM36" s="87"/>
    </row>
    <row r="37" spans="1:39" x14ac:dyDescent="0.25">
      <c r="A37" s="134"/>
      <c r="B37" s="87"/>
      <c r="C37" s="87"/>
      <c r="D37" s="87"/>
      <c r="E37" s="87"/>
      <c r="F37" s="86"/>
      <c r="G37" s="86"/>
      <c r="H37" s="86"/>
      <c r="I37" s="86"/>
      <c r="J37" s="86"/>
      <c r="K37" s="98"/>
      <c r="L37" s="98"/>
      <c r="M37" s="86"/>
      <c r="N37" s="86"/>
      <c r="O37" s="87"/>
      <c r="P37" s="87"/>
      <c r="Q37" s="87"/>
      <c r="R37" s="87"/>
      <c r="S37" s="347"/>
      <c r="T37" s="347"/>
      <c r="U37" s="82"/>
      <c r="V37" s="82"/>
      <c r="W37" s="82"/>
      <c r="X37" s="82"/>
      <c r="Y37" s="82"/>
      <c r="Z37" s="82"/>
      <c r="AA37" s="82"/>
      <c r="AB37" s="82"/>
      <c r="AC37" s="82"/>
      <c r="AD37" s="82"/>
      <c r="AE37" s="82"/>
      <c r="AF37" s="82"/>
      <c r="AG37" s="82"/>
      <c r="AH37" s="82"/>
      <c r="AI37" s="82"/>
      <c r="AJ37" s="82"/>
      <c r="AK37" s="82"/>
      <c r="AL37" s="82"/>
      <c r="AM37" s="82"/>
    </row>
    <row r="38" spans="1:39" x14ac:dyDescent="0.25">
      <c r="A38" s="134"/>
      <c r="B38" s="87"/>
      <c r="C38" s="87"/>
      <c r="D38" s="87"/>
      <c r="E38" s="87"/>
      <c r="F38" s="86"/>
      <c r="G38" s="86"/>
      <c r="H38" s="86"/>
      <c r="I38" s="86"/>
      <c r="J38" s="86"/>
      <c r="K38" s="96"/>
      <c r="L38" s="96"/>
      <c r="M38" s="86"/>
      <c r="N38" s="86"/>
      <c r="O38" s="87"/>
      <c r="P38" s="87"/>
      <c r="Q38" s="87"/>
      <c r="R38" s="87"/>
      <c r="S38" s="347"/>
      <c r="T38" s="347"/>
      <c r="U38" s="87"/>
      <c r="V38" s="87"/>
      <c r="W38" s="87"/>
      <c r="X38" s="87"/>
      <c r="Y38" s="87"/>
      <c r="Z38" s="87"/>
      <c r="AA38" s="87"/>
      <c r="AB38" s="87"/>
      <c r="AC38" s="87"/>
      <c r="AD38" s="87"/>
      <c r="AE38" s="87"/>
      <c r="AF38" s="87"/>
      <c r="AG38" s="87"/>
      <c r="AH38" s="87"/>
      <c r="AI38" s="87"/>
      <c r="AJ38" s="87"/>
      <c r="AK38" s="87"/>
      <c r="AL38" s="87"/>
      <c r="AM38" s="87"/>
    </row>
    <row r="39" spans="1:39" x14ac:dyDescent="0.25">
      <c r="A39" s="134"/>
      <c r="B39" s="87"/>
      <c r="C39" s="87"/>
      <c r="D39" s="87"/>
      <c r="E39" s="87"/>
      <c r="F39" s="86"/>
      <c r="G39" s="86"/>
      <c r="H39" s="86"/>
      <c r="I39" s="86"/>
      <c r="J39" s="86"/>
      <c r="K39" s="86"/>
      <c r="L39" s="86"/>
      <c r="M39" s="86"/>
      <c r="N39" s="86"/>
      <c r="O39" s="87"/>
      <c r="P39" s="87"/>
      <c r="Q39" s="87"/>
      <c r="R39" s="87"/>
      <c r="S39" s="347"/>
      <c r="T39" s="347"/>
      <c r="U39" s="82"/>
      <c r="V39" s="82"/>
      <c r="W39" s="82"/>
      <c r="X39" s="82"/>
      <c r="Y39" s="82"/>
      <c r="Z39" s="82"/>
      <c r="AA39" s="82"/>
      <c r="AB39" s="82"/>
      <c r="AC39" s="82"/>
      <c r="AD39" s="82"/>
      <c r="AE39" s="82"/>
      <c r="AF39" s="82"/>
      <c r="AG39" s="82"/>
      <c r="AH39" s="82"/>
      <c r="AI39" s="82"/>
      <c r="AJ39" s="82"/>
      <c r="AK39" s="82"/>
      <c r="AL39" s="82"/>
      <c r="AM39" s="82"/>
    </row>
    <row r="40" spans="1:39" x14ac:dyDescent="0.25">
      <c r="A40" s="134"/>
      <c r="B40" s="87"/>
      <c r="C40" s="87"/>
      <c r="D40" s="87"/>
      <c r="E40" s="87"/>
      <c r="F40" s="86"/>
      <c r="G40" s="86"/>
      <c r="H40" s="86"/>
      <c r="I40" s="86"/>
      <c r="J40" s="86"/>
      <c r="K40" s="86"/>
      <c r="L40" s="86"/>
      <c r="M40" s="86"/>
      <c r="N40" s="86"/>
      <c r="O40" s="87"/>
      <c r="P40" s="87"/>
      <c r="Q40" s="87"/>
      <c r="R40" s="87"/>
      <c r="S40" s="347"/>
      <c r="T40" s="347"/>
      <c r="U40" s="87"/>
      <c r="V40" s="87"/>
      <c r="W40" s="87"/>
      <c r="X40" s="87"/>
      <c r="Y40" s="87"/>
      <c r="Z40" s="87"/>
      <c r="AA40" s="87"/>
      <c r="AB40" s="87"/>
      <c r="AC40" s="87"/>
      <c r="AD40" s="87"/>
      <c r="AE40" s="87"/>
      <c r="AF40" s="87"/>
      <c r="AG40" s="87"/>
      <c r="AH40" s="87"/>
      <c r="AI40" s="87"/>
      <c r="AJ40" s="87"/>
      <c r="AK40" s="87"/>
      <c r="AL40" s="87"/>
      <c r="AM40" s="87"/>
    </row>
    <row r="41" spans="1:39" x14ac:dyDescent="0.25">
      <c r="A41" s="134"/>
      <c r="B41" s="87"/>
      <c r="C41" s="87"/>
      <c r="D41" s="87"/>
      <c r="E41" s="87"/>
      <c r="F41" s="86"/>
      <c r="G41" s="86"/>
      <c r="H41" s="86"/>
      <c r="I41" s="86"/>
      <c r="J41" s="86"/>
      <c r="K41" s="86"/>
      <c r="L41" s="86"/>
      <c r="M41" s="86"/>
      <c r="N41" s="86"/>
      <c r="O41" s="87"/>
      <c r="P41" s="87"/>
      <c r="Q41" s="87"/>
      <c r="R41" s="87"/>
      <c r="S41" s="347"/>
      <c r="T41" s="347"/>
      <c r="U41" s="82"/>
      <c r="V41" s="82"/>
      <c r="W41" s="82"/>
      <c r="X41" s="82"/>
      <c r="Y41" s="82"/>
      <c r="Z41" s="82"/>
      <c r="AA41" s="82"/>
      <c r="AB41" s="82"/>
      <c r="AC41" s="82"/>
      <c r="AD41" s="82"/>
      <c r="AE41" s="82"/>
      <c r="AF41" s="82"/>
      <c r="AG41" s="82"/>
      <c r="AH41" s="82"/>
      <c r="AI41" s="82"/>
      <c r="AJ41" s="82"/>
      <c r="AK41" s="82"/>
      <c r="AL41" s="82"/>
      <c r="AM41" s="82"/>
    </row>
    <row r="42" spans="1:39" x14ac:dyDescent="0.25">
      <c r="A42" s="134"/>
      <c r="B42" s="87"/>
      <c r="C42" s="87"/>
      <c r="D42" s="87"/>
      <c r="E42" s="87"/>
      <c r="F42" s="86"/>
      <c r="G42" s="86"/>
      <c r="H42" s="86"/>
      <c r="I42" s="86"/>
      <c r="J42" s="86"/>
      <c r="K42" s="86"/>
      <c r="L42" s="86"/>
      <c r="M42" s="86"/>
      <c r="N42" s="86"/>
      <c r="O42" s="87"/>
      <c r="P42" s="87"/>
      <c r="Q42" s="87"/>
      <c r="R42" s="87"/>
      <c r="S42" s="347"/>
      <c r="T42" s="347"/>
      <c r="U42" s="87"/>
      <c r="V42" s="87"/>
      <c r="W42" s="87"/>
      <c r="X42" s="87"/>
      <c r="Y42" s="87"/>
      <c r="Z42" s="87"/>
      <c r="AA42" s="87"/>
      <c r="AB42" s="87"/>
      <c r="AC42" s="87"/>
      <c r="AD42" s="87"/>
      <c r="AE42" s="87"/>
      <c r="AF42" s="87"/>
      <c r="AG42" s="87"/>
      <c r="AH42" s="87"/>
      <c r="AI42" s="87"/>
      <c r="AJ42" s="87"/>
      <c r="AK42" s="87"/>
      <c r="AL42" s="87"/>
      <c r="AM42" s="87"/>
    </row>
    <row r="43" spans="1:39" x14ac:dyDescent="0.25">
      <c r="A43" s="134"/>
      <c r="B43" s="87"/>
      <c r="C43" s="87"/>
      <c r="D43" s="87"/>
      <c r="E43" s="87"/>
      <c r="F43" s="86"/>
      <c r="G43" s="86"/>
      <c r="H43" s="86"/>
      <c r="I43" s="86"/>
      <c r="J43" s="86"/>
      <c r="K43" s="86"/>
      <c r="L43" s="86"/>
      <c r="M43" s="86"/>
      <c r="N43" s="86"/>
      <c r="O43" s="87"/>
      <c r="P43" s="87"/>
      <c r="Q43" s="87"/>
      <c r="R43" s="87"/>
      <c r="S43" s="347"/>
      <c r="T43" s="347"/>
      <c r="U43" s="82"/>
      <c r="V43" s="82"/>
      <c r="W43" s="82"/>
      <c r="X43" s="82"/>
      <c r="Y43" s="82"/>
      <c r="Z43" s="82"/>
      <c r="AA43" s="82"/>
      <c r="AB43" s="82"/>
      <c r="AC43" s="82"/>
      <c r="AD43" s="82"/>
      <c r="AE43" s="82"/>
      <c r="AF43" s="82"/>
      <c r="AG43" s="82"/>
      <c r="AH43" s="82"/>
      <c r="AI43" s="82"/>
      <c r="AJ43" s="82"/>
      <c r="AK43" s="82"/>
      <c r="AL43" s="82"/>
      <c r="AM43" s="82"/>
    </row>
    <row r="44" spans="1:39" x14ac:dyDescent="0.25">
      <c r="A44" s="134"/>
      <c r="B44" s="87"/>
      <c r="C44" s="87"/>
      <c r="D44" s="87"/>
      <c r="E44" s="87"/>
      <c r="F44" s="86"/>
      <c r="G44" s="86"/>
      <c r="H44" s="86"/>
      <c r="I44" s="86"/>
      <c r="J44" s="86"/>
      <c r="K44" s="86"/>
      <c r="L44" s="86"/>
      <c r="M44" s="86"/>
      <c r="N44" s="86"/>
      <c r="O44" s="87"/>
      <c r="P44" s="87"/>
      <c r="Q44" s="87"/>
      <c r="R44" s="87"/>
      <c r="S44" s="347"/>
      <c r="T44" s="347"/>
      <c r="U44" s="87"/>
      <c r="V44" s="87"/>
      <c r="W44" s="87"/>
      <c r="X44" s="87"/>
      <c r="Y44" s="87"/>
      <c r="Z44" s="87"/>
      <c r="AA44" s="87"/>
      <c r="AB44" s="87"/>
      <c r="AC44" s="87"/>
      <c r="AD44" s="87"/>
      <c r="AE44" s="87"/>
      <c r="AF44" s="87"/>
      <c r="AG44" s="87"/>
      <c r="AH44" s="87"/>
      <c r="AI44" s="87"/>
      <c r="AJ44" s="87"/>
      <c r="AK44" s="87"/>
      <c r="AL44" s="87"/>
      <c r="AM44" s="87"/>
    </row>
    <row r="45" spans="1:39" x14ac:dyDescent="0.25">
      <c r="A45" s="134"/>
      <c r="B45" s="87"/>
      <c r="C45" s="87"/>
      <c r="D45" s="87"/>
      <c r="E45" s="87"/>
      <c r="F45" s="86"/>
      <c r="G45" s="86"/>
      <c r="H45" s="86"/>
      <c r="I45" s="86"/>
      <c r="J45" s="86"/>
      <c r="K45" s="86"/>
      <c r="L45" s="86"/>
      <c r="M45" s="86"/>
      <c r="N45" s="86"/>
      <c r="O45" s="87"/>
      <c r="P45" s="87"/>
      <c r="Q45" s="87"/>
      <c r="R45" s="87"/>
      <c r="S45" s="347"/>
      <c r="T45" s="347"/>
      <c r="U45" s="82"/>
      <c r="V45" s="82"/>
      <c r="W45" s="82"/>
      <c r="X45" s="82"/>
      <c r="Y45" s="82"/>
      <c r="Z45" s="82"/>
      <c r="AA45" s="82"/>
      <c r="AB45" s="82"/>
      <c r="AC45" s="82"/>
      <c r="AD45" s="82"/>
      <c r="AE45" s="82"/>
      <c r="AF45" s="82"/>
      <c r="AG45" s="82"/>
      <c r="AH45" s="82"/>
      <c r="AI45" s="82"/>
      <c r="AJ45" s="82"/>
      <c r="AK45" s="82"/>
      <c r="AL45" s="82"/>
      <c r="AM45" s="82"/>
    </row>
    <row r="46" spans="1:39" x14ac:dyDescent="0.25">
      <c r="A46" s="134"/>
      <c r="B46" s="87"/>
      <c r="C46" s="87"/>
      <c r="D46" s="87"/>
      <c r="E46" s="87"/>
      <c r="F46" s="86"/>
      <c r="G46" s="86"/>
      <c r="H46" s="86"/>
      <c r="I46" s="86"/>
      <c r="J46" s="86"/>
      <c r="K46" s="86"/>
      <c r="L46" s="86"/>
      <c r="M46" s="86"/>
      <c r="N46" s="86"/>
      <c r="O46" s="87"/>
      <c r="P46" s="87"/>
      <c r="Q46" s="87"/>
      <c r="R46" s="87"/>
      <c r="S46" s="347"/>
      <c r="T46" s="347"/>
      <c r="U46" s="87"/>
      <c r="V46" s="87"/>
      <c r="W46" s="87"/>
      <c r="X46" s="87"/>
      <c r="Y46" s="87"/>
      <c r="Z46" s="87"/>
      <c r="AA46" s="87"/>
      <c r="AB46" s="87"/>
      <c r="AC46" s="87"/>
      <c r="AD46" s="87"/>
      <c r="AE46" s="87"/>
      <c r="AF46" s="87"/>
      <c r="AG46" s="87"/>
      <c r="AH46" s="87"/>
      <c r="AI46" s="87"/>
      <c r="AJ46" s="87"/>
      <c r="AK46" s="87"/>
      <c r="AL46" s="87"/>
      <c r="AM46" s="87"/>
    </row>
    <row r="47" spans="1:39" x14ac:dyDescent="0.25">
      <c r="A47" s="134"/>
      <c r="B47" s="87"/>
      <c r="C47" s="87"/>
      <c r="D47" s="87"/>
      <c r="E47" s="87"/>
      <c r="F47" s="86"/>
      <c r="G47" s="86"/>
      <c r="H47" s="86"/>
      <c r="I47" s="86"/>
      <c r="J47" s="86"/>
      <c r="K47" s="86"/>
      <c r="L47" s="86"/>
      <c r="M47" s="86"/>
      <c r="N47" s="86"/>
      <c r="O47" s="87"/>
      <c r="P47" s="87"/>
      <c r="Q47" s="87"/>
      <c r="R47" s="87"/>
      <c r="S47" s="347"/>
      <c r="T47" s="347"/>
      <c r="U47" s="82"/>
      <c r="V47" s="82"/>
      <c r="W47" s="82"/>
      <c r="X47" s="82"/>
      <c r="Y47" s="82"/>
      <c r="Z47" s="82"/>
      <c r="AA47" s="82"/>
      <c r="AB47" s="82"/>
      <c r="AC47" s="82"/>
      <c r="AD47" s="82"/>
      <c r="AE47" s="82"/>
      <c r="AF47" s="82"/>
      <c r="AG47" s="82"/>
      <c r="AH47" s="82"/>
      <c r="AI47" s="82"/>
      <c r="AJ47" s="82"/>
      <c r="AK47" s="82"/>
      <c r="AL47" s="82"/>
      <c r="AM47" s="82"/>
    </row>
    <row r="48" spans="1:39" x14ac:dyDescent="0.25">
      <c r="A48" s="134"/>
      <c r="B48" s="87"/>
      <c r="C48" s="87"/>
      <c r="D48" s="87"/>
      <c r="E48" s="87"/>
      <c r="F48" s="86"/>
      <c r="G48" s="86"/>
      <c r="H48" s="86"/>
      <c r="I48" s="86"/>
      <c r="J48" s="86"/>
      <c r="K48" s="86"/>
      <c r="L48" s="86"/>
      <c r="M48" s="86"/>
      <c r="N48" s="86"/>
      <c r="O48" s="87"/>
      <c r="P48" s="87"/>
      <c r="Q48" s="87"/>
      <c r="R48" s="87"/>
      <c r="S48" s="347"/>
      <c r="T48" s="347"/>
      <c r="U48" s="87"/>
      <c r="V48" s="87"/>
      <c r="W48" s="87"/>
      <c r="X48" s="87"/>
      <c r="Y48" s="87"/>
      <c r="Z48" s="87"/>
      <c r="AA48" s="87"/>
      <c r="AB48" s="87"/>
      <c r="AC48" s="87"/>
      <c r="AD48" s="87"/>
      <c r="AE48" s="87"/>
      <c r="AF48" s="87"/>
      <c r="AG48" s="87"/>
      <c r="AH48" s="87"/>
      <c r="AI48" s="87"/>
      <c r="AJ48" s="87"/>
      <c r="AK48" s="87"/>
      <c r="AL48" s="87"/>
      <c r="AM48" s="87"/>
    </row>
    <row r="49" spans="1:39" x14ac:dyDescent="0.25">
      <c r="A49" s="134"/>
      <c r="B49" s="87"/>
      <c r="C49" s="87"/>
      <c r="D49" s="87"/>
      <c r="E49" s="87"/>
      <c r="F49" s="86"/>
      <c r="G49" s="86"/>
      <c r="H49" s="86"/>
      <c r="I49" s="86"/>
      <c r="J49" s="86"/>
      <c r="K49" s="86"/>
      <c r="L49" s="86"/>
      <c r="M49" s="86"/>
      <c r="N49" s="86"/>
      <c r="O49" s="87"/>
      <c r="P49" s="87"/>
      <c r="Q49" s="87"/>
      <c r="R49" s="87"/>
      <c r="S49" s="347"/>
      <c r="T49" s="347"/>
      <c r="U49" s="82"/>
      <c r="V49" s="82"/>
      <c r="W49" s="82"/>
      <c r="X49" s="82"/>
      <c r="Y49" s="82"/>
      <c r="Z49" s="82"/>
      <c r="AA49" s="82"/>
      <c r="AB49" s="82"/>
      <c r="AC49" s="82"/>
      <c r="AD49" s="82"/>
      <c r="AE49" s="82"/>
      <c r="AF49" s="82"/>
      <c r="AG49" s="82"/>
      <c r="AH49" s="82"/>
      <c r="AI49" s="82"/>
      <c r="AJ49" s="82"/>
      <c r="AK49" s="82"/>
      <c r="AL49" s="82"/>
      <c r="AM49" s="82"/>
    </row>
    <row r="50" spans="1:39" x14ac:dyDescent="0.25">
      <c r="A50" s="134"/>
      <c r="B50" s="87"/>
      <c r="C50" s="87"/>
      <c r="D50" s="87"/>
      <c r="E50" s="87"/>
      <c r="F50" s="86"/>
      <c r="G50" s="86"/>
      <c r="H50" s="86"/>
      <c r="I50" s="86"/>
      <c r="J50" s="86"/>
      <c r="K50" s="86"/>
      <c r="L50" s="86"/>
      <c r="M50" s="86"/>
      <c r="N50" s="86"/>
      <c r="O50" s="87"/>
      <c r="P50" s="87"/>
      <c r="Q50" s="87"/>
      <c r="R50" s="87"/>
      <c r="S50" s="347"/>
      <c r="T50" s="347"/>
      <c r="U50" s="87"/>
      <c r="V50" s="87"/>
      <c r="W50" s="87"/>
      <c r="X50" s="87"/>
      <c r="Y50" s="87"/>
      <c r="Z50" s="87"/>
      <c r="AA50" s="87"/>
      <c r="AB50" s="87"/>
      <c r="AC50" s="87"/>
      <c r="AD50" s="87"/>
      <c r="AE50" s="87"/>
      <c r="AF50" s="87"/>
      <c r="AG50" s="87"/>
      <c r="AH50" s="87"/>
      <c r="AI50" s="87"/>
      <c r="AJ50" s="87"/>
      <c r="AK50" s="87"/>
      <c r="AL50" s="87"/>
      <c r="AM50" s="87"/>
    </row>
    <row r="51" spans="1:39" x14ac:dyDescent="0.25">
      <c r="A51" s="134"/>
      <c r="B51" s="87"/>
      <c r="C51" s="87"/>
      <c r="D51" s="87"/>
      <c r="E51" s="87"/>
      <c r="F51" s="86"/>
      <c r="G51" s="86"/>
      <c r="H51" s="86"/>
      <c r="I51" s="86"/>
      <c r="J51" s="86"/>
      <c r="K51" s="86"/>
      <c r="L51" s="86"/>
      <c r="M51" s="86"/>
      <c r="N51" s="86"/>
      <c r="O51" s="87"/>
      <c r="P51" s="87"/>
      <c r="Q51" s="87"/>
      <c r="R51" s="87"/>
      <c r="S51" s="347"/>
      <c r="T51" s="347"/>
      <c r="U51" s="82"/>
      <c r="V51" s="82"/>
      <c r="W51" s="82"/>
      <c r="X51" s="82"/>
      <c r="Y51" s="82"/>
      <c r="Z51" s="82"/>
      <c r="AA51" s="82"/>
      <c r="AB51" s="82"/>
      <c r="AC51" s="82"/>
      <c r="AD51" s="82"/>
      <c r="AE51" s="82"/>
      <c r="AF51" s="82"/>
      <c r="AG51" s="82"/>
      <c r="AH51" s="82"/>
      <c r="AI51" s="82"/>
      <c r="AJ51" s="82"/>
      <c r="AK51" s="82"/>
      <c r="AL51" s="82"/>
      <c r="AM51" s="82"/>
    </row>
    <row r="52" spans="1:39" x14ac:dyDescent="0.25">
      <c r="A52" s="134"/>
      <c r="B52" s="87"/>
      <c r="C52" s="87"/>
      <c r="D52" s="87"/>
      <c r="E52" s="87"/>
      <c r="F52" s="86"/>
      <c r="G52" s="86"/>
      <c r="H52" s="86"/>
      <c r="I52" s="86"/>
      <c r="J52" s="86"/>
      <c r="K52" s="86"/>
      <c r="L52" s="86"/>
      <c r="M52" s="86"/>
      <c r="N52" s="86"/>
      <c r="O52" s="87"/>
      <c r="P52" s="87"/>
      <c r="Q52" s="87"/>
      <c r="R52" s="87"/>
      <c r="S52" s="347"/>
      <c r="T52" s="347"/>
      <c r="U52" s="87"/>
      <c r="V52" s="87"/>
      <c r="W52" s="87"/>
      <c r="X52" s="87"/>
      <c r="Y52" s="87"/>
      <c r="Z52" s="87"/>
      <c r="AA52" s="87"/>
      <c r="AB52" s="87"/>
      <c r="AC52" s="87"/>
      <c r="AD52" s="87"/>
      <c r="AE52" s="87"/>
      <c r="AF52" s="87"/>
      <c r="AG52" s="87"/>
      <c r="AH52" s="87"/>
      <c r="AI52" s="87"/>
      <c r="AJ52" s="87"/>
      <c r="AK52" s="87"/>
      <c r="AL52" s="87"/>
      <c r="AM52" s="87"/>
    </row>
    <row r="53" spans="1:39" x14ac:dyDescent="0.25">
      <c r="A53" s="134"/>
      <c r="B53" s="87"/>
      <c r="C53" s="87"/>
      <c r="D53" s="87"/>
      <c r="E53" s="87"/>
      <c r="F53" s="86"/>
      <c r="G53" s="86"/>
      <c r="H53" s="86"/>
      <c r="I53" s="86"/>
      <c r="J53" s="86"/>
      <c r="K53" s="86"/>
      <c r="L53" s="86"/>
      <c r="M53" s="86"/>
      <c r="N53" s="86"/>
      <c r="O53" s="87"/>
      <c r="P53" s="87"/>
      <c r="Q53" s="87"/>
      <c r="R53" s="87"/>
      <c r="S53" s="347"/>
      <c r="T53" s="347"/>
      <c r="U53" s="82"/>
      <c r="V53" s="82"/>
      <c r="W53" s="82"/>
      <c r="X53" s="82"/>
      <c r="Y53" s="82"/>
      <c r="Z53" s="82"/>
      <c r="AA53" s="82"/>
      <c r="AB53" s="82"/>
      <c r="AC53" s="82"/>
      <c r="AD53" s="82"/>
      <c r="AE53" s="82"/>
      <c r="AF53" s="82"/>
      <c r="AG53" s="82"/>
      <c r="AH53" s="82"/>
      <c r="AI53" s="82"/>
      <c r="AJ53" s="82"/>
      <c r="AK53" s="82"/>
      <c r="AL53" s="82"/>
      <c r="AM53" s="82"/>
    </row>
    <row r="54" spans="1:39" x14ac:dyDescent="0.25">
      <c r="A54" s="134"/>
      <c r="B54" s="87"/>
      <c r="C54" s="87"/>
      <c r="D54" s="87"/>
      <c r="E54" s="87"/>
      <c r="F54" s="86"/>
      <c r="G54" s="86"/>
      <c r="H54" s="86"/>
      <c r="I54" s="86"/>
      <c r="J54" s="86"/>
      <c r="K54" s="86"/>
      <c r="L54" s="86"/>
      <c r="M54" s="86"/>
      <c r="N54" s="86"/>
      <c r="O54" s="87"/>
      <c r="P54" s="87"/>
      <c r="Q54" s="87"/>
      <c r="R54" s="87"/>
      <c r="S54" s="347"/>
      <c r="T54" s="347"/>
      <c r="U54" s="87"/>
      <c r="V54" s="87"/>
      <c r="W54" s="87"/>
      <c r="X54" s="87"/>
      <c r="Y54" s="87"/>
      <c r="Z54" s="87"/>
      <c r="AA54" s="87"/>
      <c r="AB54" s="87"/>
      <c r="AC54" s="87"/>
      <c r="AD54" s="87"/>
      <c r="AE54" s="87"/>
      <c r="AF54" s="87"/>
      <c r="AG54" s="87"/>
      <c r="AH54" s="87"/>
      <c r="AI54" s="87"/>
      <c r="AJ54" s="87"/>
      <c r="AK54" s="87"/>
      <c r="AL54" s="87"/>
      <c r="AM54" s="87"/>
    </row>
    <row r="55" spans="1:39" x14ac:dyDescent="0.25">
      <c r="A55" s="134"/>
      <c r="B55" s="87"/>
      <c r="C55" s="87"/>
      <c r="D55" s="87"/>
      <c r="E55" s="87"/>
      <c r="F55" s="86"/>
      <c r="G55" s="86"/>
      <c r="H55" s="86"/>
      <c r="I55" s="86"/>
      <c r="J55" s="86"/>
      <c r="K55" s="86"/>
      <c r="L55" s="86"/>
      <c r="M55" s="86"/>
      <c r="N55" s="86"/>
      <c r="O55" s="87"/>
      <c r="P55" s="87"/>
      <c r="Q55" s="87"/>
      <c r="R55" s="87"/>
      <c r="S55" s="347"/>
      <c r="T55" s="347"/>
      <c r="U55" s="82"/>
      <c r="V55" s="82"/>
      <c r="W55" s="82"/>
      <c r="X55" s="82"/>
      <c r="Y55" s="82"/>
      <c r="Z55" s="82"/>
      <c r="AA55" s="82"/>
      <c r="AB55" s="82"/>
      <c r="AC55" s="82"/>
      <c r="AD55" s="82"/>
      <c r="AE55" s="82"/>
      <c r="AF55" s="82"/>
      <c r="AG55" s="82"/>
      <c r="AH55" s="82"/>
      <c r="AI55" s="82"/>
      <c r="AJ55" s="82"/>
      <c r="AK55" s="82"/>
      <c r="AL55" s="82"/>
      <c r="AM55" s="82"/>
    </row>
    <row r="56" spans="1:39" x14ac:dyDescent="0.25">
      <c r="A56" s="134"/>
      <c r="B56" s="87"/>
      <c r="C56" s="87"/>
      <c r="D56" s="87"/>
      <c r="E56" s="87"/>
      <c r="F56" s="86"/>
      <c r="G56" s="86"/>
      <c r="H56" s="86"/>
      <c r="I56" s="86"/>
      <c r="J56" s="86"/>
      <c r="K56" s="86"/>
      <c r="L56" s="86"/>
      <c r="M56" s="86"/>
      <c r="N56" s="86"/>
      <c r="O56" s="87"/>
      <c r="P56" s="87"/>
      <c r="Q56" s="87"/>
      <c r="R56" s="87"/>
      <c r="S56" s="347"/>
      <c r="T56" s="347"/>
      <c r="U56" s="87"/>
      <c r="V56" s="87"/>
      <c r="W56" s="87"/>
      <c r="X56" s="87"/>
      <c r="Y56" s="87"/>
      <c r="Z56" s="87"/>
      <c r="AA56" s="87"/>
      <c r="AB56" s="87"/>
      <c r="AC56" s="87"/>
      <c r="AD56" s="87"/>
      <c r="AE56" s="87"/>
      <c r="AF56" s="87"/>
      <c r="AG56" s="87"/>
      <c r="AH56" s="87"/>
      <c r="AI56" s="87"/>
      <c r="AJ56" s="87"/>
      <c r="AK56" s="87"/>
      <c r="AL56" s="87"/>
      <c r="AM56" s="87"/>
    </row>
    <row r="57" spans="1:39" x14ac:dyDescent="0.25">
      <c r="A57" s="134"/>
      <c r="B57" s="87"/>
      <c r="C57" s="87"/>
      <c r="D57" s="87"/>
      <c r="E57" s="87"/>
      <c r="F57" s="86"/>
      <c r="G57" s="86"/>
      <c r="H57" s="86"/>
      <c r="I57" s="86"/>
      <c r="J57" s="86"/>
      <c r="K57" s="86"/>
      <c r="L57" s="86"/>
      <c r="M57" s="86"/>
      <c r="N57" s="86"/>
      <c r="O57" s="87"/>
      <c r="P57" s="87"/>
      <c r="Q57" s="87"/>
      <c r="R57" s="87"/>
      <c r="S57" s="347"/>
      <c r="T57" s="347"/>
      <c r="U57" s="82"/>
      <c r="V57" s="82"/>
      <c r="W57" s="82"/>
      <c r="X57" s="82"/>
      <c r="Y57" s="82"/>
      <c r="Z57" s="82"/>
      <c r="AA57" s="82"/>
      <c r="AB57" s="82"/>
      <c r="AC57" s="82"/>
      <c r="AD57" s="82"/>
      <c r="AE57" s="82"/>
      <c r="AF57" s="82"/>
      <c r="AG57" s="82"/>
      <c r="AH57" s="82"/>
      <c r="AI57" s="82"/>
      <c r="AJ57" s="82"/>
      <c r="AK57" s="82"/>
      <c r="AL57" s="82"/>
      <c r="AM57" s="82"/>
    </row>
    <row r="58" spans="1:39" x14ac:dyDescent="0.25">
      <c r="A58" s="134"/>
      <c r="B58" s="87"/>
      <c r="C58" s="87"/>
      <c r="D58" s="87"/>
      <c r="E58" s="87"/>
      <c r="F58" s="86"/>
      <c r="G58" s="86"/>
      <c r="H58" s="86"/>
      <c r="I58" s="86"/>
      <c r="J58" s="86"/>
      <c r="K58" s="86"/>
      <c r="L58" s="86"/>
      <c r="M58" s="86"/>
      <c r="N58" s="86"/>
      <c r="O58" s="87"/>
      <c r="P58" s="87"/>
      <c r="Q58" s="87"/>
      <c r="R58" s="87"/>
      <c r="S58" s="347"/>
      <c r="T58" s="347"/>
      <c r="U58" s="87"/>
      <c r="V58" s="87"/>
      <c r="W58" s="87"/>
      <c r="X58" s="87"/>
      <c r="Y58" s="87"/>
      <c r="Z58" s="87"/>
      <c r="AA58" s="87"/>
      <c r="AB58" s="87"/>
      <c r="AC58" s="87"/>
      <c r="AD58" s="87"/>
      <c r="AE58" s="87"/>
      <c r="AF58" s="87"/>
      <c r="AG58" s="87"/>
      <c r="AH58" s="87"/>
      <c r="AI58" s="87"/>
      <c r="AJ58" s="87"/>
      <c r="AK58" s="87"/>
      <c r="AL58" s="87"/>
      <c r="AM58" s="87"/>
    </row>
    <row r="59" spans="1:39" x14ac:dyDescent="0.25">
      <c r="A59" s="134"/>
      <c r="B59" s="87"/>
      <c r="C59" s="87"/>
      <c r="D59" s="87"/>
      <c r="E59" s="87"/>
      <c r="F59" s="86"/>
      <c r="G59" s="86"/>
      <c r="H59" s="86"/>
      <c r="I59" s="86"/>
      <c r="J59" s="86"/>
      <c r="K59" s="86"/>
      <c r="L59" s="86"/>
      <c r="M59" s="86"/>
      <c r="N59" s="86"/>
      <c r="O59" s="87"/>
      <c r="P59" s="87"/>
      <c r="Q59" s="87"/>
      <c r="R59" s="87"/>
      <c r="S59" s="347"/>
      <c r="T59" s="347"/>
      <c r="U59" s="82"/>
      <c r="V59" s="82"/>
      <c r="W59" s="82"/>
      <c r="X59" s="82"/>
      <c r="Y59" s="82"/>
      <c r="Z59" s="82"/>
      <c r="AA59" s="82"/>
      <c r="AB59" s="82"/>
      <c r="AC59" s="82"/>
      <c r="AD59" s="82"/>
      <c r="AE59" s="82"/>
      <c r="AF59" s="82"/>
      <c r="AG59" s="82"/>
      <c r="AH59" s="82"/>
      <c r="AI59" s="82"/>
      <c r="AJ59" s="82"/>
      <c r="AK59" s="82"/>
      <c r="AL59" s="82"/>
      <c r="AM59" s="82"/>
    </row>
    <row r="60" spans="1:39" x14ac:dyDescent="0.25">
      <c r="A60" s="134"/>
      <c r="B60" s="87"/>
      <c r="C60" s="87"/>
      <c r="D60" s="87"/>
      <c r="E60" s="87"/>
      <c r="F60" s="86"/>
      <c r="G60" s="86"/>
      <c r="H60" s="86"/>
      <c r="I60" s="86"/>
      <c r="J60" s="86"/>
      <c r="K60" s="86"/>
      <c r="L60" s="86"/>
      <c r="M60" s="86"/>
      <c r="N60" s="86"/>
      <c r="O60" s="87"/>
      <c r="P60" s="87"/>
      <c r="Q60" s="87"/>
      <c r="R60" s="87"/>
      <c r="S60" s="347"/>
      <c r="T60" s="347"/>
      <c r="U60" s="87"/>
      <c r="V60" s="87"/>
      <c r="W60" s="87"/>
      <c r="X60" s="87"/>
      <c r="Y60" s="87"/>
      <c r="Z60" s="87"/>
      <c r="AA60" s="87"/>
      <c r="AB60" s="87"/>
      <c r="AC60" s="87"/>
      <c r="AD60" s="87"/>
      <c r="AE60" s="87"/>
      <c r="AF60" s="87"/>
      <c r="AG60" s="87"/>
      <c r="AH60" s="87"/>
      <c r="AI60" s="87"/>
      <c r="AJ60" s="87"/>
      <c r="AK60" s="87"/>
      <c r="AL60" s="87"/>
      <c r="AM60" s="87"/>
    </row>
    <row r="61" spans="1:39" x14ac:dyDescent="0.25">
      <c r="A61" s="134"/>
      <c r="B61" s="87"/>
      <c r="C61" s="87"/>
      <c r="D61" s="87"/>
      <c r="E61" s="87"/>
      <c r="F61" s="86"/>
      <c r="G61" s="86"/>
      <c r="H61" s="86"/>
      <c r="I61" s="86"/>
      <c r="J61" s="86"/>
      <c r="K61" s="86"/>
      <c r="L61" s="86"/>
      <c r="M61" s="86"/>
      <c r="N61" s="86"/>
      <c r="O61" s="87"/>
      <c r="P61" s="87"/>
      <c r="Q61" s="87"/>
      <c r="R61" s="87"/>
      <c r="S61" s="347"/>
      <c r="T61" s="347"/>
      <c r="U61" s="82"/>
      <c r="V61" s="82"/>
      <c r="W61" s="82"/>
      <c r="X61" s="82"/>
      <c r="Y61" s="82"/>
      <c r="Z61" s="82"/>
      <c r="AA61" s="82"/>
      <c r="AB61" s="82"/>
      <c r="AC61" s="82"/>
      <c r="AD61" s="82"/>
      <c r="AE61" s="82"/>
      <c r="AF61" s="82"/>
      <c r="AG61" s="82"/>
      <c r="AH61" s="82"/>
      <c r="AI61" s="82"/>
      <c r="AJ61" s="82"/>
      <c r="AK61" s="82"/>
      <c r="AL61" s="82"/>
      <c r="AM61" s="82"/>
    </row>
    <row r="62" spans="1:39" x14ac:dyDescent="0.25">
      <c r="A62" s="134"/>
      <c r="B62" s="87"/>
      <c r="C62" s="87"/>
      <c r="D62" s="87"/>
      <c r="E62" s="87"/>
      <c r="F62" s="86"/>
      <c r="G62" s="86"/>
      <c r="H62" s="86"/>
      <c r="I62" s="86"/>
      <c r="J62" s="86"/>
      <c r="K62" s="86"/>
      <c r="L62" s="86"/>
      <c r="M62" s="86"/>
      <c r="N62" s="86"/>
      <c r="O62" s="87"/>
      <c r="P62" s="87"/>
      <c r="Q62" s="87"/>
      <c r="R62" s="87"/>
      <c r="S62" s="347"/>
      <c r="T62" s="347"/>
      <c r="U62" s="87"/>
      <c r="V62" s="87"/>
      <c r="W62" s="87"/>
      <c r="X62" s="87"/>
      <c r="Y62" s="87"/>
      <c r="Z62" s="87"/>
      <c r="AA62" s="87"/>
      <c r="AB62" s="87"/>
      <c r="AC62" s="87"/>
      <c r="AD62" s="87"/>
      <c r="AE62" s="87"/>
      <c r="AF62" s="87"/>
      <c r="AG62" s="87"/>
      <c r="AH62" s="87"/>
      <c r="AI62" s="87"/>
      <c r="AJ62" s="87"/>
      <c r="AK62" s="87"/>
      <c r="AL62" s="87"/>
      <c r="AM62" s="87"/>
    </row>
    <row r="63" spans="1:39" x14ac:dyDescent="0.25">
      <c r="A63" s="134"/>
      <c r="B63" s="87"/>
      <c r="C63" s="87"/>
      <c r="D63" s="87"/>
      <c r="E63" s="87"/>
      <c r="F63" s="86"/>
      <c r="G63" s="86"/>
      <c r="H63" s="86"/>
      <c r="I63" s="86"/>
      <c r="J63" s="86"/>
      <c r="K63" s="86"/>
      <c r="L63" s="86"/>
      <c r="M63" s="86"/>
      <c r="N63" s="86"/>
      <c r="O63" s="87"/>
      <c r="P63" s="87"/>
      <c r="Q63" s="87"/>
      <c r="R63" s="87"/>
      <c r="S63" s="347"/>
      <c r="T63" s="347"/>
      <c r="U63" s="82"/>
      <c r="V63" s="82"/>
      <c r="W63" s="82"/>
      <c r="X63" s="82"/>
      <c r="Y63" s="82"/>
      <c r="Z63" s="82"/>
      <c r="AA63" s="82"/>
      <c r="AB63" s="82"/>
      <c r="AC63" s="82"/>
      <c r="AD63" s="82"/>
      <c r="AE63" s="82"/>
      <c r="AF63" s="82"/>
      <c r="AG63" s="82"/>
      <c r="AH63" s="82"/>
      <c r="AI63" s="82"/>
      <c r="AJ63" s="82"/>
      <c r="AK63" s="82"/>
      <c r="AL63" s="82"/>
      <c r="AM63" s="82"/>
    </row>
    <row r="64" spans="1:39" x14ac:dyDescent="0.25">
      <c r="A64" s="134"/>
      <c r="B64" s="87"/>
      <c r="C64" s="87"/>
      <c r="D64" s="87"/>
      <c r="E64" s="87"/>
      <c r="F64" s="86"/>
      <c r="G64" s="86"/>
      <c r="H64" s="86"/>
      <c r="I64" s="86"/>
      <c r="J64" s="86"/>
      <c r="K64" s="86"/>
      <c r="L64" s="86"/>
      <c r="M64" s="86"/>
      <c r="N64" s="86"/>
      <c r="O64" s="87"/>
      <c r="P64" s="87"/>
      <c r="Q64" s="87"/>
      <c r="R64" s="87"/>
      <c r="S64" s="347"/>
      <c r="T64" s="347"/>
      <c r="U64" s="87"/>
      <c r="V64" s="87"/>
      <c r="W64" s="87"/>
      <c r="X64" s="87"/>
      <c r="Y64" s="87"/>
      <c r="Z64" s="87"/>
      <c r="AA64" s="87"/>
      <c r="AB64" s="87"/>
      <c r="AC64" s="87"/>
      <c r="AD64" s="87"/>
      <c r="AE64" s="87"/>
      <c r="AF64" s="87"/>
      <c r="AG64" s="87"/>
      <c r="AH64" s="87"/>
      <c r="AI64" s="87"/>
      <c r="AJ64" s="87"/>
      <c r="AK64" s="87"/>
      <c r="AL64" s="87"/>
      <c r="AM64" s="87"/>
    </row>
    <row r="65" spans="1:39" x14ac:dyDescent="0.25">
      <c r="A65" s="134"/>
      <c r="B65" s="87"/>
      <c r="C65" s="87"/>
      <c r="D65" s="87"/>
      <c r="E65" s="87"/>
      <c r="F65" s="86"/>
      <c r="G65" s="86"/>
      <c r="H65" s="86"/>
      <c r="I65" s="86"/>
      <c r="J65" s="86"/>
      <c r="K65" s="86"/>
      <c r="L65" s="86"/>
      <c r="M65" s="86"/>
      <c r="N65" s="86"/>
      <c r="O65" s="87"/>
      <c r="P65" s="87"/>
      <c r="Q65" s="87"/>
      <c r="R65" s="87"/>
      <c r="S65" s="347"/>
      <c r="T65" s="347"/>
      <c r="U65" s="82"/>
      <c r="V65" s="82"/>
      <c r="W65" s="82"/>
      <c r="X65" s="82"/>
      <c r="Y65" s="82"/>
      <c r="Z65" s="82"/>
      <c r="AA65" s="82"/>
      <c r="AB65" s="82"/>
      <c r="AC65" s="82"/>
      <c r="AD65" s="82"/>
      <c r="AE65" s="82"/>
      <c r="AF65" s="82"/>
      <c r="AG65" s="82"/>
      <c r="AH65" s="82"/>
      <c r="AI65" s="82"/>
      <c r="AJ65" s="82"/>
      <c r="AK65" s="82"/>
      <c r="AL65" s="82"/>
      <c r="AM65" s="82"/>
    </row>
    <row r="66" spans="1:39" x14ac:dyDescent="0.25">
      <c r="A66" s="134"/>
      <c r="B66" s="87"/>
      <c r="C66" s="87"/>
      <c r="D66" s="87"/>
      <c r="E66" s="87"/>
      <c r="F66" s="86"/>
      <c r="G66" s="86"/>
      <c r="H66" s="86"/>
      <c r="I66" s="86"/>
      <c r="J66" s="86"/>
      <c r="K66" s="86"/>
      <c r="L66" s="86"/>
      <c r="M66" s="86"/>
      <c r="N66" s="86"/>
      <c r="O66" s="87"/>
      <c r="P66" s="87"/>
      <c r="Q66" s="87"/>
      <c r="R66" s="87"/>
      <c r="S66" s="347"/>
      <c r="T66" s="347"/>
      <c r="U66" s="87"/>
      <c r="V66" s="87"/>
      <c r="W66" s="87"/>
      <c r="X66" s="87"/>
      <c r="Y66" s="87"/>
      <c r="Z66" s="87"/>
      <c r="AA66" s="87"/>
      <c r="AB66" s="87"/>
      <c r="AC66" s="87"/>
      <c r="AD66" s="87"/>
      <c r="AE66" s="87"/>
      <c r="AF66" s="87"/>
      <c r="AG66" s="87"/>
      <c r="AH66" s="87"/>
      <c r="AI66" s="87"/>
      <c r="AJ66" s="87"/>
      <c r="AK66" s="87"/>
      <c r="AL66" s="87"/>
      <c r="AM66" s="87"/>
    </row>
    <row r="67" spans="1:39" x14ac:dyDescent="0.25">
      <c r="A67" s="134"/>
      <c r="B67" s="87"/>
      <c r="C67" s="87"/>
      <c r="D67" s="87"/>
      <c r="E67" s="87"/>
      <c r="F67" s="86"/>
      <c r="G67" s="86"/>
      <c r="H67" s="86"/>
      <c r="I67" s="86"/>
      <c r="J67" s="86"/>
      <c r="K67" s="86"/>
      <c r="L67" s="86"/>
      <c r="M67" s="86"/>
      <c r="N67" s="86"/>
      <c r="O67" s="87"/>
      <c r="P67" s="87"/>
      <c r="Q67" s="87"/>
      <c r="R67" s="87"/>
      <c r="S67" s="347"/>
      <c r="T67" s="347"/>
      <c r="U67" s="82"/>
      <c r="V67" s="82"/>
      <c r="W67" s="82"/>
      <c r="X67" s="82"/>
      <c r="Y67" s="82"/>
      <c r="Z67" s="82"/>
      <c r="AA67" s="82"/>
      <c r="AB67" s="82"/>
      <c r="AC67" s="82"/>
      <c r="AD67" s="82"/>
      <c r="AE67" s="82"/>
      <c r="AF67" s="82"/>
      <c r="AG67" s="82"/>
      <c r="AH67" s="82"/>
      <c r="AI67" s="82"/>
      <c r="AJ67" s="82"/>
      <c r="AK67" s="82"/>
      <c r="AL67" s="82"/>
      <c r="AM67" s="82"/>
    </row>
    <row r="68" spans="1:39" x14ac:dyDescent="0.25">
      <c r="A68" s="134"/>
      <c r="B68" s="87"/>
      <c r="C68" s="87"/>
      <c r="D68" s="87"/>
      <c r="E68" s="87"/>
      <c r="F68" s="86"/>
      <c r="G68" s="86"/>
      <c r="H68" s="86"/>
      <c r="I68" s="86"/>
      <c r="J68" s="86"/>
      <c r="K68" s="86"/>
      <c r="L68" s="86"/>
      <c r="M68" s="86"/>
      <c r="N68" s="86"/>
      <c r="O68" s="87"/>
      <c r="P68" s="87"/>
      <c r="Q68" s="87"/>
      <c r="R68" s="87"/>
      <c r="S68" s="347"/>
      <c r="T68" s="347"/>
      <c r="U68" s="87"/>
      <c r="V68" s="87"/>
      <c r="W68" s="87"/>
      <c r="X68" s="87"/>
      <c r="Y68" s="87"/>
      <c r="Z68" s="87"/>
      <c r="AA68" s="87"/>
      <c r="AB68" s="87"/>
      <c r="AC68" s="87"/>
      <c r="AD68" s="87"/>
      <c r="AE68" s="87"/>
      <c r="AF68" s="87"/>
      <c r="AG68" s="87"/>
      <c r="AH68" s="87"/>
      <c r="AI68" s="87"/>
      <c r="AJ68" s="87"/>
      <c r="AK68" s="87"/>
      <c r="AL68" s="87"/>
      <c r="AM68" s="87"/>
    </row>
    <row r="69" spans="1:39" x14ac:dyDescent="0.25">
      <c r="A69" s="134"/>
      <c r="B69" s="87"/>
      <c r="C69" s="87"/>
      <c r="D69" s="87"/>
      <c r="E69" s="87"/>
      <c r="F69" s="86"/>
      <c r="G69" s="86"/>
      <c r="H69" s="86"/>
      <c r="I69" s="86"/>
      <c r="J69" s="86"/>
      <c r="K69" s="86"/>
      <c r="L69" s="86"/>
      <c r="M69" s="86"/>
      <c r="N69" s="86"/>
      <c r="O69" s="87"/>
      <c r="P69" s="87"/>
      <c r="Q69" s="87"/>
      <c r="R69" s="87"/>
      <c r="S69" s="347"/>
      <c r="T69" s="347"/>
      <c r="U69" s="82"/>
      <c r="V69" s="82"/>
      <c r="W69" s="82"/>
      <c r="X69" s="82"/>
      <c r="Y69" s="82"/>
      <c r="Z69" s="82"/>
      <c r="AA69" s="82"/>
      <c r="AB69" s="82"/>
      <c r="AC69" s="82"/>
      <c r="AD69" s="82"/>
      <c r="AE69" s="82"/>
      <c r="AF69" s="82"/>
      <c r="AG69" s="82"/>
      <c r="AH69" s="82"/>
      <c r="AI69" s="82"/>
      <c r="AJ69" s="82"/>
      <c r="AK69" s="82"/>
      <c r="AL69" s="82"/>
      <c r="AM69" s="82"/>
    </row>
    <row r="70" spans="1:39" x14ac:dyDescent="0.25">
      <c r="A70" s="134"/>
      <c r="B70" s="87"/>
      <c r="C70" s="87"/>
      <c r="D70" s="87"/>
      <c r="E70" s="87"/>
      <c r="F70" s="86"/>
      <c r="G70" s="86"/>
      <c r="H70" s="86"/>
      <c r="I70" s="86"/>
      <c r="J70" s="86"/>
      <c r="K70" s="86"/>
      <c r="L70" s="86"/>
      <c r="M70" s="86"/>
      <c r="N70" s="86"/>
      <c r="O70" s="87"/>
      <c r="P70" s="87"/>
      <c r="Q70" s="87"/>
      <c r="R70" s="87"/>
      <c r="S70" s="347"/>
      <c r="T70" s="347"/>
      <c r="U70" s="87"/>
      <c r="V70" s="87"/>
      <c r="W70" s="87"/>
      <c r="X70" s="87"/>
      <c r="Y70" s="87"/>
      <c r="Z70" s="87"/>
      <c r="AA70" s="87"/>
      <c r="AB70" s="87"/>
      <c r="AC70" s="87"/>
      <c r="AD70" s="87"/>
      <c r="AE70" s="87"/>
      <c r="AF70" s="87"/>
      <c r="AG70" s="87"/>
      <c r="AH70" s="87"/>
      <c r="AI70" s="87"/>
      <c r="AJ70" s="87"/>
      <c r="AK70" s="87"/>
      <c r="AL70" s="87"/>
      <c r="AM70" s="87"/>
    </row>
    <row r="71" spans="1:39" x14ac:dyDescent="0.25">
      <c r="A71" s="134"/>
      <c r="B71" s="87"/>
      <c r="C71" s="87"/>
      <c r="D71" s="87"/>
      <c r="E71" s="87"/>
      <c r="F71" s="86"/>
      <c r="G71" s="86"/>
      <c r="H71" s="86"/>
      <c r="I71" s="86"/>
      <c r="J71" s="86"/>
      <c r="K71" s="86"/>
      <c r="L71" s="86"/>
      <c r="M71" s="86"/>
      <c r="N71" s="86"/>
      <c r="O71" s="87"/>
      <c r="P71" s="87"/>
      <c r="Q71" s="87"/>
      <c r="R71" s="87"/>
      <c r="S71" s="347"/>
      <c r="T71" s="347"/>
      <c r="U71" s="82"/>
      <c r="V71" s="82"/>
      <c r="W71" s="82"/>
      <c r="X71" s="82"/>
      <c r="Y71" s="82"/>
      <c r="Z71" s="82"/>
      <c r="AA71" s="82"/>
      <c r="AB71" s="82"/>
      <c r="AC71" s="82"/>
      <c r="AD71" s="82"/>
      <c r="AE71" s="82"/>
      <c r="AF71" s="82"/>
      <c r="AG71" s="82"/>
      <c r="AH71" s="82"/>
      <c r="AI71" s="82"/>
      <c r="AJ71" s="82"/>
      <c r="AK71" s="82"/>
      <c r="AL71" s="82"/>
      <c r="AM71" s="82"/>
    </row>
    <row r="72" spans="1:39" x14ac:dyDescent="0.25">
      <c r="A72" s="134"/>
      <c r="B72" s="87"/>
      <c r="C72" s="87"/>
      <c r="D72" s="87"/>
      <c r="E72" s="87"/>
      <c r="F72" s="86"/>
      <c r="G72" s="86"/>
      <c r="H72" s="86"/>
      <c r="I72" s="86"/>
      <c r="J72" s="86"/>
      <c r="K72" s="86"/>
      <c r="L72" s="86"/>
      <c r="M72" s="86"/>
      <c r="N72" s="86"/>
      <c r="O72" s="87"/>
      <c r="P72" s="87"/>
      <c r="Q72" s="87"/>
      <c r="R72" s="87"/>
      <c r="S72" s="347"/>
      <c r="T72" s="347"/>
      <c r="U72" s="87"/>
      <c r="V72" s="87"/>
      <c r="W72" s="87"/>
      <c r="X72" s="87"/>
      <c r="Y72" s="87"/>
      <c r="Z72" s="87"/>
      <c r="AA72" s="87"/>
      <c r="AB72" s="87"/>
      <c r="AC72" s="87"/>
      <c r="AD72" s="87"/>
      <c r="AE72" s="87"/>
      <c r="AF72" s="87"/>
      <c r="AG72" s="87"/>
      <c r="AH72" s="87"/>
      <c r="AI72" s="87"/>
      <c r="AJ72" s="87"/>
      <c r="AK72" s="87"/>
      <c r="AL72" s="87"/>
      <c r="AM72" s="87"/>
    </row>
    <row r="73" spans="1:39" x14ac:dyDescent="0.25">
      <c r="A73" s="134"/>
      <c r="B73" s="87"/>
      <c r="C73" s="87"/>
      <c r="D73" s="87"/>
      <c r="E73" s="87"/>
      <c r="F73" s="86"/>
      <c r="G73" s="86"/>
      <c r="H73" s="86"/>
      <c r="I73" s="86"/>
      <c r="J73" s="86"/>
      <c r="K73" s="86"/>
      <c r="L73" s="86"/>
      <c r="M73" s="86"/>
      <c r="N73" s="86"/>
      <c r="O73" s="87"/>
      <c r="P73" s="87"/>
      <c r="Q73" s="87"/>
      <c r="R73" s="87"/>
      <c r="S73" s="347"/>
      <c r="T73" s="347"/>
      <c r="U73" s="82"/>
      <c r="V73" s="82"/>
      <c r="W73" s="82"/>
      <c r="X73" s="82"/>
      <c r="Y73" s="82"/>
      <c r="Z73" s="82"/>
      <c r="AA73" s="82"/>
      <c r="AB73" s="82"/>
      <c r="AC73" s="82"/>
      <c r="AD73" s="82"/>
      <c r="AE73" s="82"/>
      <c r="AF73" s="82"/>
      <c r="AG73" s="82"/>
      <c r="AH73" s="82"/>
      <c r="AI73" s="82"/>
      <c r="AJ73" s="82"/>
      <c r="AK73" s="82"/>
      <c r="AL73" s="82"/>
      <c r="AM73" s="82"/>
    </row>
    <row r="74" spans="1:39" x14ac:dyDescent="0.25">
      <c r="A74" s="134"/>
      <c r="B74" s="87"/>
      <c r="C74" s="87"/>
      <c r="D74" s="87"/>
      <c r="E74" s="87"/>
      <c r="F74" s="86"/>
      <c r="G74" s="86"/>
      <c r="H74" s="86"/>
      <c r="I74" s="86"/>
      <c r="J74" s="86"/>
      <c r="K74" s="86"/>
      <c r="L74" s="86"/>
      <c r="M74" s="86"/>
      <c r="N74" s="86"/>
      <c r="O74" s="87"/>
      <c r="P74" s="87"/>
      <c r="Q74" s="87"/>
      <c r="R74" s="87"/>
      <c r="S74" s="347"/>
      <c r="T74" s="347"/>
      <c r="U74" s="87"/>
      <c r="V74" s="87"/>
      <c r="W74" s="87"/>
      <c r="X74" s="87"/>
      <c r="Y74" s="87"/>
      <c r="Z74" s="87"/>
      <c r="AA74" s="87"/>
      <c r="AB74" s="87"/>
      <c r="AC74" s="87"/>
      <c r="AD74" s="87"/>
      <c r="AE74" s="87"/>
      <c r="AF74" s="87"/>
      <c r="AG74" s="87"/>
      <c r="AH74" s="87"/>
      <c r="AI74" s="87"/>
      <c r="AJ74" s="87"/>
      <c r="AK74" s="87"/>
      <c r="AL74" s="87"/>
      <c r="AM74" s="87"/>
    </row>
    <row r="75" spans="1:39" x14ac:dyDescent="0.25">
      <c r="A75" s="134"/>
      <c r="B75" s="87"/>
      <c r="C75" s="87"/>
      <c r="D75" s="87"/>
      <c r="E75" s="87"/>
      <c r="F75" s="86"/>
      <c r="G75" s="86"/>
      <c r="H75" s="86"/>
      <c r="I75" s="86"/>
      <c r="J75" s="86"/>
      <c r="K75" s="86"/>
      <c r="L75" s="86"/>
      <c r="M75" s="86"/>
      <c r="N75" s="86"/>
      <c r="O75" s="87"/>
      <c r="P75" s="87"/>
      <c r="Q75" s="87"/>
      <c r="R75" s="87"/>
      <c r="S75" s="347"/>
      <c r="T75" s="347"/>
      <c r="U75" s="82"/>
      <c r="V75" s="82"/>
      <c r="W75" s="82"/>
      <c r="X75" s="82"/>
      <c r="Y75" s="82"/>
      <c r="Z75" s="82"/>
      <c r="AA75" s="82"/>
      <c r="AB75" s="82"/>
      <c r="AC75" s="82"/>
      <c r="AD75" s="82"/>
      <c r="AE75" s="82"/>
      <c r="AF75" s="82"/>
      <c r="AG75" s="82"/>
      <c r="AH75" s="82"/>
      <c r="AI75" s="82"/>
      <c r="AJ75" s="82"/>
      <c r="AK75" s="82"/>
      <c r="AL75" s="82"/>
      <c r="AM75" s="82"/>
    </row>
    <row r="76" spans="1:39" x14ac:dyDescent="0.25">
      <c r="A76" s="134"/>
      <c r="B76" s="87"/>
      <c r="C76" s="87"/>
      <c r="D76" s="87"/>
      <c r="E76" s="87"/>
      <c r="F76" s="86"/>
      <c r="G76" s="86"/>
      <c r="H76" s="86"/>
      <c r="I76" s="86"/>
      <c r="J76" s="86"/>
      <c r="K76" s="86"/>
      <c r="L76" s="86"/>
      <c r="M76" s="86"/>
      <c r="N76" s="86"/>
      <c r="O76" s="87"/>
      <c r="P76" s="87"/>
      <c r="Q76" s="87"/>
      <c r="R76" s="87"/>
      <c r="S76" s="347"/>
      <c r="T76" s="347"/>
      <c r="U76" s="87"/>
      <c r="V76" s="87"/>
      <c r="W76" s="87"/>
      <c r="X76" s="87"/>
      <c r="Y76" s="87"/>
      <c r="Z76" s="87"/>
      <c r="AA76" s="87"/>
      <c r="AB76" s="87"/>
      <c r="AC76" s="87"/>
      <c r="AD76" s="87"/>
      <c r="AE76" s="87"/>
      <c r="AF76" s="87"/>
      <c r="AG76" s="87"/>
      <c r="AH76" s="87"/>
      <c r="AI76" s="87"/>
      <c r="AJ76" s="87"/>
      <c r="AK76" s="87"/>
      <c r="AL76" s="87"/>
      <c r="AM76" s="87"/>
    </row>
    <row r="77" spans="1:39" x14ac:dyDescent="0.25">
      <c r="A77" s="134"/>
      <c r="B77" s="87"/>
      <c r="C77" s="87"/>
      <c r="D77" s="87"/>
      <c r="E77" s="87"/>
      <c r="F77" s="86"/>
      <c r="G77" s="86"/>
      <c r="H77" s="86"/>
      <c r="I77" s="86"/>
      <c r="J77" s="86"/>
      <c r="K77" s="86"/>
      <c r="L77" s="86"/>
      <c r="M77" s="86"/>
      <c r="N77" s="86"/>
      <c r="O77" s="87"/>
      <c r="P77" s="87"/>
      <c r="Q77" s="87"/>
      <c r="R77" s="87"/>
      <c r="S77" s="347"/>
      <c r="T77" s="347"/>
      <c r="U77" s="82"/>
      <c r="V77" s="82"/>
      <c r="W77" s="82"/>
      <c r="X77" s="82"/>
      <c r="Y77" s="82"/>
      <c r="Z77" s="82"/>
      <c r="AA77" s="82"/>
      <c r="AB77" s="82"/>
      <c r="AC77" s="82"/>
      <c r="AD77" s="82"/>
      <c r="AE77" s="82"/>
      <c r="AF77" s="82"/>
      <c r="AG77" s="82"/>
      <c r="AH77" s="82"/>
      <c r="AI77" s="82"/>
      <c r="AJ77" s="82"/>
      <c r="AK77" s="82"/>
      <c r="AL77" s="82"/>
      <c r="AM77" s="82"/>
    </row>
    <row r="78" spans="1:39" x14ac:dyDescent="0.25">
      <c r="A78" s="134"/>
      <c r="B78" s="87"/>
      <c r="C78" s="87"/>
      <c r="D78" s="87"/>
      <c r="E78" s="87"/>
      <c r="F78" s="86"/>
      <c r="G78" s="86"/>
      <c r="H78" s="86"/>
      <c r="I78" s="86"/>
      <c r="J78" s="86"/>
      <c r="K78" s="86"/>
      <c r="L78" s="86"/>
      <c r="M78" s="86"/>
      <c r="N78" s="86"/>
      <c r="O78" s="87"/>
      <c r="P78" s="87"/>
      <c r="Q78" s="87"/>
      <c r="R78" s="87"/>
      <c r="S78" s="347"/>
      <c r="T78" s="347"/>
      <c r="U78" s="87"/>
      <c r="V78" s="87"/>
      <c r="W78" s="87"/>
      <c r="X78" s="87"/>
      <c r="Y78" s="87"/>
      <c r="Z78" s="87"/>
      <c r="AA78" s="87"/>
      <c r="AB78" s="87"/>
      <c r="AC78" s="87"/>
      <c r="AD78" s="87"/>
      <c r="AE78" s="87"/>
      <c r="AF78" s="87"/>
      <c r="AG78" s="87"/>
      <c r="AH78" s="87"/>
      <c r="AI78" s="87"/>
      <c r="AJ78" s="87"/>
      <c r="AK78" s="87"/>
      <c r="AL78" s="87"/>
      <c r="AM78" s="87"/>
    </row>
    <row r="79" spans="1:39" x14ac:dyDescent="0.25">
      <c r="A79" s="134"/>
      <c r="B79" s="87"/>
      <c r="C79" s="87"/>
      <c r="D79" s="87"/>
      <c r="E79" s="87"/>
      <c r="F79" s="86"/>
      <c r="G79" s="86"/>
      <c r="H79" s="86"/>
      <c r="I79" s="86"/>
      <c r="J79" s="86"/>
      <c r="K79" s="86"/>
      <c r="L79" s="86"/>
      <c r="M79" s="86"/>
      <c r="N79" s="86"/>
      <c r="O79" s="87"/>
      <c r="P79" s="87"/>
      <c r="Q79" s="87"/>
      <c r="R79" s="87"/>
      <c r="S79" s="347"/>
      <c r="T79" s="347"/>
      <c r="U79" s="82"/>
      <c r="V79" s="82"/>
      <c r="W79" s="82"/>
      <c r="X79" s="82"/>
      <c r="Y79" s="82"/>
      <c r="Z79" s="82"/>
      <c r="AA79" s="82"/>
      <c r="AB79" s="82"/>
      <c r="AC79" s="82"/>
      <c r="AD79" s="82"/>
      <c r="AE79" s="82"/>
      <c r="AF79" s="82"/>
      <c r="AG79" s="82"/>
      <c r="AH79" s="82"/>
      <c r="AI79" s="82"/>
      <c r="AJ79" s="82"/>
      <c r="AK79" s="82"/>
      <c r="AL79" s="82"/>
      <c r="AM79" s="82"/>
    </row>
    <row r="80" spans="1:39" x14ac:dyDescent="0.25">
      <c r="A80" s="134"/>
      <c r="B80" s="87"/>
      <c r="C80" s="87"/>
      <c r="D80" s="87"/>
      <c r="E80" s="87"/>
      <c r="F80" s="86"/>
      <c r="G80" s="86"/>
      <c r="H80" s="86"/>
      <c r="I80" s="86"/>
      <c r="J80" s="86"/>
      <c r="K80" s="86"/>
      <c r="L80" s="86"/>
      <c r="M80" s="86"/>
      <c r="N80" s="86"/>
      <c r="O80" s="87"/>
      <c r="P80" s="87"/>
      <c r="Q80" s="87"/>
      <c r="R80" s="87"/>
      <c r="S80" s="347"/>
      <c r="T80" s="347"/>
      <c r="U80" s="87"/>
      <c r="V80" s="87"/>
      <c r="W80" s="87"/>
      <c r="X80" s="87"/>
      <c r="Y80" s="87"/>
      <c r="Z80" s="87"/>
      <c r="AA80" s="87"/>
      <c r="AB80" s="87"/>
      <c r="AC80" s="87"/>
      <c r="AD80" s="87"/>
      <c r="AE80" s="87"/>
      <c r="AF80" s="87"/>
      <c r="AG80" s="87"/>
      <c r="AH80" s="87"/>
      <c r="AI80" s="87"/>
      <c r="AJ80" s="87"/>
      <c r="AK80" s="87"/>
      <c r="AL80" s="87"/>
      <c r="AM80" s="87"/>
    </row>
    <row r="81" spans="1:39" x14ac:dyDescent="0.25">
      <c r="A81" s="134"/>
      <c r="B81" s="87"/>
      <c r="C81" s="87"/>
      <c r="D81" s="87"/>
      <c r="E81" s="87"/>
      <c r="F81" s="86"/>
      <c r="G81" s="86"/>
      <c r="H81" s="86"/>
      <c r="I81" s="86"/>
      <c r="J81" s="86"/>
      <c r="K81" s="86"/>
      <c r="L81" s="86"/>
      <c r="M81" s="86"/>
      <c r="N81" s="86"/>
      <c r="O81" s="87"/>
      <c r="P81" s="87"/>
      <c r="Q81" s="87"/>
      <c r="R81" s="87"/>
      <c r="S81" s="347"/>
      <c r="T81" s="347"/>
      <c r="U81" s="82"/>
      <c r="V81" s="82"/>
      <c r="W81" s="82"/>
      <c r="X81" s="82"/>
      <c r="Y81" s="82"/>
      <c r="Z81" s="82"/>
      <c r="AA81" s="82"/>
      <c r="AB81" s="82"/>
      <c r="AC81" s="82"/>
      <c r="AD81" s="82"/>
      <c r="AE81" s="82"/>
      <c r="AF81" s="82"/>
      <c r="AG81" s="82"/>
      <c r="AH81" s="82"/>
      <c r="AI81" s="82"/>
      <c r="AJ81" s="82"/>
      <c r="AK81" s="82"/>
      <c r="AL81" s="82"/>
      <c r="AM81" s="82"/>
    </row>
    <row r="82" spans="1:39" x14ac:dyDescent="0.25">
      <c r="A82" s="134"/>
      <c r="B82" s="87"/>
      <c r="C82" s="87"/>
      <c r="D82" s="87"/>
      <c r="E82" s="87"/>
      <c r="F82" s="86"/>
      <c r="G82" s="86"/>
      <c r="H82" s="86"/>
      <c r="I82" s="86"/>
      <c r="J82" s="86"/>
      <c r="K82" s="86"/>
      <c r="L82" s="86"/>
      <c r="M82" s="86"/>
      <c r="N82" s="86"/>
      <c r="O82" s="87"/>
      <c r="P82" s="87"/>
      <c r="Q82" s="87"/>
      <c r="R82" s="87"/>
      <c r="S82" s="347"/>
      <c r="T82" s="347"/>
      <c r="U82" s="87"/>
      <c r="V82" s="87"/>
      <c r="W82" s="87"/>
      <c r="X82" s="87"/>
      <c r="Y82" s="87"/>
      <c r="Z82" s="87"/>
      <c r="AA82" s="87"/>
      <c r="AB82" s="87"/>
      <c r="AC82" s="87"/>
      <c r="AD82" s="87"/>
      <c r="AE82" s="87"/>
      <c r="AF82" s="87"/>
      <c r="AG82" s="87"/>
      <c r="AH82" s="87"/>
      <c r="AI82" s="87"/>
      <c r="AJ82" s="87"/>
      <c r="AK82" s="87"/>
      <c r="AL82" s="87"/>
      <c r="AM82" s="87"/>
    </row>
    <row r="83" spans="1:39" x14ac:dyDescent="0.25">
      <c r="A83" s="134"/>
      <c r="B83" s="87"/>
      <c r="C83" s="87"/>
      <c r="D83" s="87"/>
      <c r="E83" s="87"/>
      <c r="F83" s="86"/>
      <c r="G83" s="86"/>
      <c r="H83" s="86"/>
      <c r="I83" s="86"/>
      <c r="J83" s="86"/>
      <c r="K83" s="86"/>
      <c r="L83" s="86"/>
      <c r="M83" s="86"/>
      <c r="N83" s="86"/>
      <c r="O83" s="87"/>
      <c r="P83" s="87"/>
      <c r="Q83" s="87"/>
      <c r="R83" s="87"/>
      <c r="S83" s="349"/>
      <c r="T83" s="349"/>
      <c r="U83" s="82"/>
      <c r="V83" s="82"/>
      <c r="W83" s="82"/>
      <c r="X83" s="82"/>
      <c r="Y83" s="82"/>
      <c r="Z83" s="82"/>
      <c r="AA83" s="82"/>
      <c r="AB83" s="82"/>
      <c r="AC83" s="82"/>
      <c r="AD83" s="82"/>
      <c r="AE83" s="82"/>
      <c r="AF83" s="82"/>
      <c r="AG83" s="82"/>
      <c r="AH83" s="82"/>
      <c r="AI83" s="82"/>
      <c r="AJ83" s="82"/>
      <c r="AK83" s="82"/>
      <c r="AL83" s="82"/>
      <c r="AM83" s="82"/>
    </row>
    <row r="84" spans="1:39" x14ac:dyDescent="0.25">
      <c r="A84" s="134"/>
      <c r="B84" s="87"/>
      <c r="C84" s="87"/>
      <c r="D84" s="87"/>
      <c r="E84" s="87"/>
      <c r="F84" s="86"/>
      <c r="G84" s="86"/>
      <c r="H84" s="86"/>
      <c r="I84" s="86"/>
      <c r="J84" s="86"/>
      <c r="K84" s="86"/>
      <c r="L84" s="86"/>
      <c r="M84" s="86"/>
      <c r="N84" s="86"/>
      <c r="O84" s="87"/>
      <c r="P84" s="87"/>
      <c r="Q84" s="87"/>
      <c r="R84" s="87"/>
      <c r="S84" s="349"/>
      <c r="T84" s="349"/>
      <c r="U84" s="87"/>
      <c r="V84" s="87"/>
      <c r="W84" s="87"/>
      <c r="X84" s="87"/>
      <c r="Y84" s="87"/>
      <c r="Z84" s="87"/>
      <c r="AA84" s="87"/>
      <c r="AB84" s="87"/>
      <c r="AC84" s="87"/>
      <c r="AD84" s="87"/>
      <c r="AE84" s="87"/>
      <c r="AF84" s="87"/>
      <c r="AG84" s="87"/>
      <c r="AH84" s="87"/>
      <c r="AI84" s="87"/>
      <c r="AJ84" s="87"/>
      <c r="AK84" s="87"/>
      <c r="AL84" s="87"/>
      <c r="AM84" s="87"/>
    </row>
    <row r="85" spans="1:39" x14ac:dyDescent="0.25">
      <c r="A85" s="134"/>
      <c r="B85" s="86"/>
      <c r="C85" s="86"/>
      <c r="D85" s="86"/>
      <c r="E85" s="86"/>
      <c r="F85" s="86"/>
      <c r="G85" s="86"/>
      <c r="H85" s="86"/>
      <c r="I85" s="86"/>
      <c r="J85" s="86"/>
      <c r="K85" s="86"/>
      <c r="L85" s="86"/>
      <c r="M85" s="86"/>
      <c r="N85" s="86"/>
      <c r="O85" s="87"/>
      <c r="P85" s="87"/>
      <c r="Q85" s="87"/>
      <c r="R85" s="87"/>
      <c r="S85" s="349"/>
      <c r="T85" s="349"/>
      <c r="U85" s="82"/>
      <c r="V85" s="82"/>
      <c r="W85" s="82"/>
      <c r="X85" s="82"/>
      <c r="Y85" s="82"/>
      <c r="Z85" s="82"/>
      <c r="AA85" s="82"/>
      <c r="AB85" s="82"/>
      <c r="AC85" s="82"/>
      <c r="AD85" s="82"/>
      <c r="AE85" s="82"/>
      <c r="AF85" s="82"/>
      <c r="AG85" s="82"/>
      <c r="AH85" s="82"/>
      <c r="AI85" s="82"/>
      <c r="AJ85" s="82"/>
      <c r="AK85" s="82"/>
      <c r="AL85" s="82"/>
      <c r="AM85" s="82"/>
    </row>
    <row r="86" spans="1:39" x14ac:dyDescent="0.25">
      <c r="A86" s="134"/>
      <c r="B86" s="86"/>
      <c r="C86" s="86"/>
      <c r="D86" s="86"/>
      <c r="E86" s="86"/>
      <c r="F86" s="86"/>
      <c r="G86" s="86"/>
      <c r="H86" s="86"/>
      <c r="I86" s="86"/>
      <c r="J86" s="86"/>
      <c r="K86" s="86"/>
      <c r="L86" s="86"/>
      <c r="M86" s="86"/>
      <c r="N86" s="86"/>
      <c r="O86" s="87"/>
      <c r="P86" s="87"/>
      <c r="Q86" s="87"/>
      <c r="R86" s="87"/>
      <c r="S86" s="349"/>
      <c r="T86" s="349"/>
      <c r="U86" s="87"/>
      <c r="V86" s="87"/>
      <c r="W86" s="87"/>
      <c r="X86" s="87"/>
      <c r="Y86" s="87"/>
      <c r="Z86" s="87"/>
      <c r="AA86" s="87"/>
      <c r="AB86" s="87"/>
      <c r="AC86" s="87"/>
      <c r="AD86" s="87"/>
      <c r="AE86" s="87"/>
      <c r="AF86" s="87"/>
      <c r="AG86" s="87"/>
      <c r="AH86" s="87"/>
      <c r="AI86" s="87"/>
      <c r="AJ86" s="87"/>
      <c r="AK86" s="87"/>
      <c r="AL86" s="87"/>
      <c r="AM86" s="87"/>
    </row>
    <row r="87" spans="1:39" x14ac:dyDescent="0.25">
      <c r="A87" s="134"/>
      <c r="B87" s="86"/>
      <c r="C87" s="86"/>
      <c r="D87" s="86"/>
      <c r="E87" s="86"/>
      <c r="F87" s="86"/>
      <c r="G87" s="86"/>
      <c r="H87" s="86"/>
      <c r="I87" s="86"/>
      <c r="J87" s="86"/>
      <c r="K87" s="86"/>
      <c r="L87" s="86"/>
      <c r="M87" s="86"/>
      <c r="N87" s="86"/>
      <c r="O87" s="87"/>
      <c r="P87" s="87"/>
      <c r="Q87" s="87"/>
      <c r="R87" s="87"/>
      <c r="S87" s="349"/>
      <c r="T87" s="349"/>
      <c r="U87" s="82"/>
      <c r="V87" s="82"/>
      <c r="W87" s="82"/>
      <c r="X87" s="82"/>
      <c r="Y87" s="82"/>
      <c r="Z87" s="82"/>
      <c r="AA87" s="82"/>
      <c r="AB87" s="82"/>
      <c r="AC87" s="82"/>
      <c r="AD87" s="82"/>
      <c r="AE87" s="82"/>
      <c r="AF87" s="82"/>
      <c r="AG87" s="82"/>
      <c r="AH87" s="82"/>
      <c r="AI87" s="82"/>
      <c r="AJ87" s="82"/>
      <c r="AK87" s="82"/>
      <c r="AL87" s="82"/>
      <c r="AM87" s="82"/>
    </row>
    <row r="88" spans="1:39" x14ac:dyDescent="0.25">
      <c r="A88" s="134"/>
      <c r="B88" s="86"/>
      <c r="C88" s="86"/>
      <c r="D88" s="86"/>
      <c r="E88" s="86"/>
      <c r="F88" s="86"/>
      <c r="G88" s="86"/>
      <c r="H88" s="86"/>
      <c r="I88" s="86"/>
      <c r="J88" s="86"/>
      <c r="K88" s="86"/>
      <c r="L88" s="86"/>
      <c r="M88" s="86"/>
      <c r="N88" s="86"/>
      <c r="O88" s="87"/>
      <c r="P88" s="87"/>
      <c r="Q88" s="87"/>
      <c r="R88" s="87"/>
      <c r="S88" s="349"/>
      <c r="T88" s="349"/>
      <c r="U88" s="87"/>
      <c r="V88" s="87"/>
      <c r="W88" s="87"/>
      <c r="X88" s="87"/>
      <c r="Y88" s="87"/>
      <c r="Z88" s="87"/>
      <c r="AA88" s="87"/>
      <c r="AB88" s="87"/>
      <c r="AC88" s="87"/>
      <c r="AD88" s="87"/>
      <c r="AE88" s="87"/>
      <c r="AF88" s="87"/>
      <c r="AG88" s="87"/>
      <c r="AH88" s="87"/>
      <c r="AI88" s="87"/>
      <c r="AJ88" s="87"/>
      <c r="AK88" s="87"/>
      <c r="AL88" s="87"/>
      <c r="AM88" s="87"/>
    </row>
    <row r="89" spans="1:39" x14ac:dyDescent="0.25">
      <c r="A89" s="134"/>
      <c r="B89" s="86"/>
      <c r="C89" s="86"/>
      <c r="D89" s="86"/>
      <c r="E89" s="86"/>
      <c r="F89" s="86"/>
      <c r="G89" s="86"/>
      <c r="H89" s="86"/>
      <c r="I89" s="86"/>
      <c r="J89" s="86"/>
      <c r="K89" s="86"/>
      <c r="L89" s="86"/>
      <c r="M89" s="86"/>
      <c r="N89" s="86"/>
      <c r="O89" s="87"/>
      <c r="P89" s="87"/>
      <c r="Q89" s="87"/>
      <c r="R89" s="87"/>
      <c r="S89" s="349"/>
      <c r="T89" s="349"/>
      <c r="U89" s="82"/>
      <c r="V89" s="82"/>
      <c r="W89" s="82"/>
      <c r="X89" s="82"/>
      <c r="Y89" s="82"/>
      <c r="Z89" s="82"/>
      <c r="AA89" s="82"/>
      <c r="AB89" s="82"/>
      <c r="AC89" s="82"/>
      <c r="AD89" s="82"/>
      <c r="AE89" s="82"/>
      <c r="AF89" s="82"/>
      <c r="AG89" s="82"/>
      <c r="AH89" s="82"/>
      <c r="AI89" s="82"/>
      <c r="AJ89" s="82"/>
      <c r="AK89" s="82"/>
      <c r="AL89" s="82"/>
      <c r="AM89" s="82"/>
    </row>
    <row r="90" spans="1:39" x14ac:dyDescent="0.25">
      <c r="A90" s="134"/>
      <c r="B90" s="86"/>
      <c r="C90" s="86"/>
      <c r="D90" s="86"/>
      <c r="E90" s="86"/>
      <c r="F90" s="86"/>
      <c r="G90" s="86"/>
      <c r="H90" s="86"/>
      <c r="I90" s="86"/>
      <c r="J90" s="86"/>
      <c r="K90" s="86"/>
      <c r="L90" s="86"/>
      <c r="M90" s="86"/>
      <c r="N90" s="86"/>
      <c r="O90" s="87"/>
      <c r="P90" s="87"/>
      <c r="Q90" s="87"/>
      <c r="R90" s="87"/>
      <c r="S90" s="349"/>
      <c r="T90" s="349"/>
      <c r="U90" s="87"/>
      <c r="V90" s="87"/>
      <c r="W90" s="87"/>
      <c r="X90" s="87"/>
      <c r="Y90" s="87"/>
      <c r="Z90" s="87"/>
      <c r="AA90" s="87"/>
      <c r="AB90" s="87"/>
      <c r="AC90" s="87"/>
      <c r="AD90" s="87"/>
      <c r="AE90" s="87"/>
      <c r="AF90" s="87"/>
      <c r="AG90" s="87"/>
      <c r="AH90" s="87"/>
      <c r="AI90" s="87"/>
      <c r="AJ90" s="87"/>
      <c r="AK90" s="87"/>
      <c r="AL90" s="87"/>
      <c r="AM90" s="87"/>
    </row>
    <row r="91" spans="1:39" x14ac:dyDescent="0.25">
      <c r="A91" s="134"/>
      <c r="B91" s="86"/>
      <c r="C91" s="86"/>
      <c r="D91" s="86"/>
      <c r="E91" s="86"/>
      <c r="F91" s="86"/>
      <c r="G91" s="86"/>
      <c r="H91" s="86"/>
      <c r="I91" s="86"/>
      <c r="J91" s="86"/>
      <c r="K91" s="86"/>
      <c r="L91" s="86"/>
      <c r="M91" s="86"/>
      <c r="N91" s="86"/>
      <c r="O91" s="87"/>
      <c r="P91" s="87"/>
      <c r="Q91" s="87"/>
      <c r="R91" s="87"/>
      <c r="S91" s="349"/>
      <c r="T91" s="349"/>
      <c r="U91" s="82"/>
      <c r="V91" s="82"/>
      <c r="W91" s="82"/>
      <c r="X91" s="82"/>
      <c r="Y91" s="82"/>
      <c r="Z91" s="82"/>
      <c r="AA91" s="82"/>
      <c r="AB91" s="82"/>
      <c r="AC91" s="82"/>
      <c r="AD91" s="82"/>
      <c r="AE91" s="82"/>
      <c r="AF91" s="82"/>
      <c r="AG91" s="82"/>
      <c r="AH91" s="82"/>
      <c r="AI91" s="82"/>
      <c r="AJ91" s="82"/>
      <c r="AK91" s="82"/>
      <c r="AL91" s="82"/>
      <c r="AM91" s="82"/>
    </row>
    <row r="92" spans="1:39" x14ac:dyDescent="0.25">
      <c r="A92" s="134"/>
      <c r="B92" s="86"/>
      <c r="C92" s="86"/>
      <c r="D92" s="86"/>
      <c r="E92" s="86"/>
      <c r="F92" s="86"/>
      <c r="G92" s="86"/>
      <c r="H92" s="86"/>
      <c r="I92" s="86"/>
      <c r="J92" s="86"/>
      <c r="K92" s="86"/>
      <c r="L92" s="86"/>
      <c r="M92" s="86"/>
      <c r="N92" s="86"/>
      <c r="O92" s="86"/>
      <c r="P92" s="86"/>
      <c r="Q92" s="86"/>
      <c r="R92" s="86"/>
      <c r="S92" s="349"/>
      <c r="T92" s="349"/>
      <c r="U92" s="87"/>
      <c r="V92" s="87"/>
      <c r="W92" s="87"/>
      <c r="X92" s="87"/>
      <c r="Y92" s="87"/>
      <c r="Z92" s="87"/>
      <c r="AA92" s="87"/>
      <c r="AB92" s="87"/>
      <c r="AC92" s="87"/>
      <c r="AD92" s="87"/>
      <c r="AE92" s="87"/>
      <c r="AF92" s="87"/>
      <c r="AG92" s="87"/>
      <c r="AH92" s="87"/>
      <c r="AI92" s="87"/>
      <c r="AJ92" s="87"/>
      <c r="AK92" s="87"/>
      <c r="AL92" s="87"/>
      <c r="AM92" s="87"/>
    </row>
    <row r="93" spans="1:39" x14ac:dyDescent="0.25">
      <c r="A93" s="134"/>
      <c r="B93" s="86"/>
      <c r="C93" s="86"/>
      <c r="D93" s="86"/>
      <c r="E93" s="86"/>
      <c r="F93" s="86"/>
      <c r="G93" s="86"/>
      <c r="H93" s="86"/>
      <c r="I93" s="86"/>
      <c r="J93" s="86"/>
      <c r="K93" s="86"/>
      <c r="L93" s="86"/>
      <c r="M93" s="86"/>
      <c r="N93" s="86"/>
      <c r="O93" s="86"/>
      <c r="P93" s="86"/>
      <c r="Q93" s="86"/>
      <c r="R93" s="86"/>
      <c r="S93" s="349"/>
      <c r="T93" s="349"/>
      <c r="U93" s="82"/>
      <c r="V93" s="82"/>
      <c r="W93" s="82"/>
      <c r="X93" s="82"/>
      <c r="Y93" s="82"/>
      <c r="Z93" s="82"/>
      <c r="AA93" s="82"/>
      <c r="AB93" s="82"/>
      <c r="AC93" s="82"/>
      <c r="AD93" s="82"/>
      <c r="AE93" s="82"/>
      <c r="AF93" s="82"/>
      <c r="AG93" s="82"/>
      <c r="AH93" s="82"/>
      <c r="AI93" s="82"/>
      <c r="AJ93" s="82"/>
      <c r="AK93" s="82"/>
      <c r="AL93" s="82"/>
      <c r="AM93" s="82"/>
    </row>
    <row r="94" spans="1:39" x14ac:dyDescent="0.25">
      <c r="A94" s="134"/>
      <c r="B94" s="86"/>
      <c r="C94" s="86"/>
      <c r="D94" s="86"/>
      <c r="E94" s="86"/>
      <c r="F94" s="86"/>
      <c r="G94" s="86"/>
      <c r="H94" s="86"/>
      <c r="I94" s="86"/>
      <c r="J94" s="86"/>
      <c r="K94" s="86"/>
      <c r="L94" s="86"/>
      <c r="M94" s="86"/>
      <c r="N94" s="86"/>
      <c r="O94" s="86"/>
      <c r="P94" s="86"/>
      <c r="Q94" s="86"/>
      <c r="R94" s="86"/>
      <c r="S94" s="349"/>
      <c r="T94" s="349"/>
      <c r="U94" s="87"/>
      <c r="V94" s="87"/>
      <c r="W94" s="87"/>
      <c r="X94" s="87"/>
      <c r="Y94" s="87"/>
      <c r="Z94" s="87"/>
      <c r="AA94" s="87"/>
      <c r="AB94" s="87"/>
      <c r="AC94" s="87"/>
      <c r="AD94" s="87"/>
      <c r="AE94" s="87"/>
      <c r="AF94" s="87"/>
      <c r="AG94" s="87"/>
      <c r="AH94" s="87"/>
      <c r="AI94" s="87"/>
      <c r="AJ94" s="87"/>
      <c r="AK94" s="87"/>
      <c r="AL94" s="87"/>
      <c r="AM94" s="87"/>
    </row>
    <row r="95" spans="1:39" x14ac:dyDescent="0.25">
      <c r="A95" s="134"/>
      <c r="B95" s="86"/>
      <c r="C95" s="86"/>
      <c r="D95" s="86"/>
      <c r="E95" s="86"/>
      <c r="F95" s="86"/>
      <c r="G95" s="86"/>
      <c r="H95" s="86"/>
      <c r="I95" s="86"/>
      <c r="J95" s="86"/>
      <c r="K95" s="86"/>
      <c r="L95" s="86"/>
      <c r="M95" s="86"/>
      <c r="N95" s="86"/>
      <c r="O95" s="86"/>
      <c r="P95" s="86"/>
      <c r="Q95" s="86"/>
      <c r="R95" s="86"/>
      <c r="S95" s="349"/>
      <c r="T95" s="349"/>
      <c r="U95" s="82"/>
      <c r="V95" s="82"/>
      <c r="W95" s="82"/>
      <c r="X95" s="82"/>
      <c r="Y95" s="82"/>
      <c r="Z95" s="82"/>
      <c r="AA95" s="82"/>
      <c r="AB95" s="82"/>
      <c r="AC95" s="82"/>
      <c r="AD95" s="82"/>
      <c r="AE95" s="82"/>
      <c r="AF95" s="82"/>
      <c r="AG95" s="82"/>
      <c r="AH95" s="82"/>
      <c r="AI95" s="82"/>
      <c r="AJ95" s="82"/>
      <c r="AK95" s="82"/>
      <c r="AL95" s="82"/>
      <c r="AM95" s="82"/>
    </row>
    <row r="96" spans="1:39" x14ac:dyDescent="0.25">
      <c r="A96" s="134"/>
      <c r="B96" s="86"/>
      <c r="C96" s="86"/>
      <c r="D96" s="86"/>
      <c r="E96" s="86"/>
      <c r="F96" s="86"/>
      <c r="G96" s="86"/>
      <c r="H96" s="86"/>
      <c r="I96" s="86"/>
      <c r="J96" s="86"/>
      <c r="K96" s="86"/>
      <c r="L96" s="86"/>
      <c r="M96" s="86"/>
      <c r="N96" s="86"/>
      <c r="O96" s="86"/>
      <c r="P96" s="86"/>
      <c r="Q96" s="86"/>
      <c r="R96" s="86"/>
      <c r="S96" s="349"/>
      <c r="T96" s="349"/>
      <c r="U96" s="87"/>
      <c r="V96" s="87"/>
      <c r="W96" s="87"/>
      <c r="X96" s="87"/>
      <c r="Y96" s="87"/>
      <c r="Z96" s="87"/>
      <c r="AA96" s="87"/>
      <c r="AB96" s="87"/>
      <c r="AC96" s="87"/>
      <c r="AD96" s="87"/>
      <c r="AE96" s="87"/>
      <c r="AF96" s="87"/>
      <c r="AG96" s="87"/>
      <c r="AH96" s="87"/>
      <c r="AI96" s="87"/>
      <c r="AJ96" s="87"/>
      <c r="AK96" s="87"/>
      <c r="AL96" s="87"/>
      <c r="AM96" s="87"/>
    </row>
    <row r="97" spans="1:39" x14ac:dyDescent="0.25">
      <c r="A97" s="134"/>
      <c r="B97" s="86"/>
      <c r="C97" s="86"/>
      <c r="D97" s="86"/>
      <c r="E97" s="86"/>
      <c r="F97" s="86"/>
      <c r="G97" s="86"/>
      <c r="H97" s="86"/>
      <c r="I97" s="86"/>
      <c r="J97" s="86"/>
      <c r="K97" s="86"/>
      <c r="L97" s="86"/>
      <c r="M97" s="86"/>
      <c r="N97" s="86"/>
      <c r="O97" s="86"/>
      <c r="P97" s="86"/>
      <c r="Q97" s="86"/>
      <c r="R97" s="86"/>
      <c r="S97" s="349"/>
      <c r="T97" s="349"/>
      <c r="U97" s="82"/>
      <c r="V97" s="82"/>
      <c r="W97" s="82"/>
      <c r="X97" s="82"/>
      <c r="Y97" s="82"/>
      <c r="Z97" s="82"/>
      <c r="AA97" s="82"/>
      <c r="AB97" s="82"/>
      <c r="AC97" s="82"/>
      <c r="AD97" s="82"/>
      <c r="AE97" s="82"/>
      <c r="AF97" s="82"/>
      <c r="AG97" s="82"/>
      <c r="AH97" s="82"/>
      <c r="AI97" s="82"/>
      <c r="AJ97" s="82"/>
      <c r="AK97" s="82"/>
      <c r="AL97" s="82"/>
      <c r="AM97" s="82"/>
    </row>
    <row r="98" spans="1:39" x14ac:dyDescent="0.25">
      <c r="A98" s="134"/>
      <c r="B98" s="86"/>
      <c r="C98" s="86"/>
      <c r="D98" s="86"/>
      <c r="E98" s="86"/>
      <c r="F98" s="86"/>
      <c r="G98" s="86"/>
      <c r="H98" s="86"/>
      <c r="I98" s="86"/>
      <c r="J98" s="86"/>
      <c r="K98" s="86"/>
      <c r="L98" s="86"/>
      <c r="M98" s="86"/>
      <c r="N98" s="86"/>
      <c r="O98" s="86"/>
      <c r="P98" s="86"/>
      <c r="Q98" s="86"/>
      <c r="R98" s="86"/>
      <c r="S98" s="350"/>
      <c r="T98" s="350"/>
      <c r="U98" s="86"/>
      <c r="V98" s="86"/>
      <c r="W98" s="86"/>
      <c r="X98" s="86"/>
      <c r="Y98" s="86"/>
      <c r="Z98" s="86"/>
      <c r="AA98" s="86"/>
      <c r="AB98" s="86"/>
      <c r="AC98" s="86"/>
      <c r="AD98" s="86"/>
      <c r="AE98" s="86"/>
      <c r="AF98" s="86"/>
      <c r="AG98" s="86"/>
      <c r="AH98" s="86"/>
      <c r="AI98" s="86"/>
      <c r="AJ98" s="86"/>
      <c r="AK98" s="86"/>
      <c r="AL98" s="86"/>
      <c r="AM98" s="86"/>
    </row>
    <row r="99" spans="1:39" x14ac:dyDescent="0.25">
      <c r="A99" s="134"/>
      <c r="B99" s="86"/>
      <c r="C99" s="86"/>
      <c r="D99" s="86"/>
      <c r="E99" s="86"/>
      <c r="F99" s="86"/>
      <c r="G99" s="86"/>
      <c r="H99" s="86"/>
      <c r="I99" s="86"/>
      <c r="J99" s="86"/>
      <c r="K99" s="86"/>
      <c r="L99" s="86"/>
      <c r="M99" s="86"/>
      <c r="N99" s="86"/>
      <c r="O99" s="86"/>
      <c r="P99" s="86"/>
      <c r="Q99" s="86"/>
      <c r="R99" s="86"/>
      <c r="S99" s="350"/>
      <c r="T99" s="350"/>
      <c r="U99" s="86"/>
      <c r="V99" s="86"/>
      <c r="W99" s="86"/>
      <c r="X99" s="86"/>
      <c r="Y99" s="86"/>
      <c r="Z99" s="86"/>
      <c r="AA99" s="86"/>
      <c r="AB99" s="86"/>
      <c r="AC99" s="86"/>
      <c r="AD99" s="86"/>
      <c r="AE99" s="86"/>
      <c r="AF99" s="86"/>
      <c r="AG99" s="86"/>
      <c r="AH99" s="86"/>
      <c r="AI99" s="86"/>
      <c r="AJ99" s="86"/>
      <c r="AK99" s="86"/>
      <c r="AL99" s="86"/>
      <c r="AM99" s="86"/>
    </row>
    <row r="100" spans="1:39" x14ac:dyDescent="0.25">
      <c r="A100" s="134"/>
      <c r="B100" s="86"/>
      <c r="C100" s="86"/>
      <c r="D100" s="86"/>
      <c r="E100" s="86"/>
      <c r="F100" s="86"/>
      <c r="G100" s="86"/>
      <c r="H100" s="86"/>
      <c r="I100" s="86"/>
      <c r="J100" s="86"/>
      <c r="K100" s="86"/>
      <c r="L100" s="86"/>
      <c r="M100" s="86"/>
      <c r="N100" s="86"/>
      <c r="O100" s="86"/>
      <c r="P100" s="86"/>
      <c r="Q100" s="86"/>
      <c r="R100" s="86"/>
      <c r="S100" s="350"/>
      <c r="T100" s="350"/>
      <c r="U100" s="86"/>
      <c r="V100" s="86"/>
      <c r="W100" s="86"/>
      <c r="X100" s="86"/>
      <c r="Y100" s="86"/>
      <c r="Z100" s="86"/>
      <c r="AA100" s="86"/>
      <c r="AB100" s="86"/>
      <c r="AC100" s="86"/>
      <c r="AD100" s="86"/>
      <c r="AE100" s="86"/>
      <c r="AF100" s="86"/>
      <c r="AG100" s="86"/>
      <c r="AH100" s="86"/>
      <c r="AI100" s="86"/>
      <c r="AJ100" s="86"/>
      <c r="AK100" s="86"/>
      <c r="AL100" s="86"/>
      <c r="AM100" s="86"/>
    </row>
    <row r="101" spans="1:39" x14ac:dyDescent="0.25">
      <c r="A101" s="134"/>
      <c r="B101" s="86"/>
      <c r="C101" s="86"/>
      <c r="D101" s="86"/>
      <c r="E101" s="86"/>
      <c r="F101" s="86"/>
      <c r="G101" s="86"/>
      <c r="H101" s="86"/>
      <c r="I101" s="86"/>
      <c r="J101" s="86"/>
      <c r="K101" s="86"/>
      <c r="L101" s="86"/>
      <c r="M101" s="86"/>
      <c r="N101" s="86"/>
      <c r="O101" s="86"/>
      <c r="P101" s="86"/>
      <c r="Q101" s="86"/>
      <c r="R101" s="86"/>
      <c r="S101" s="350"/>
      <c r="T101" s="350"/>
      <c r="U101" s="86"/>
      <c r="V101" s="86"/>
      <c r="W101" s="86"/>
      <c r="X101" s="86"/>
      <c r="Y101" s="86"/>
      <c r="Z101" s="86"/>
      <c r="AA101" s="86"/>
      <c r="AB101" s="86"/>
      <c r="AC101" s="86"/>
      <c r="AD101" s="86"/>
      <c r="AE101" s="86"/>
      <c r="AF101" s="86"/>
      <c r="AG101" s="86"/>
      <c r="AH101" s="86"/>
      <c r="AI101" s="86"/>
      <c r="AJ101" s="86"/>
      <c r="AK101" s="86"/>
      <c r="AL101" s="86"/>
      <c r="AM101" s="86"/>
    </row>
    <row r="102" spans="1:39" x14ac:dyDescent="0.25">
      <c r="A102" s="134"/>
      <c r="B102" s="86"/>
      <c r="C102" s="86"/>
      <c r="D102" s="86"/>
      <c r="E102" s="86"/>
      <c r="F102" s="86"/>
      <c r="G102" s="86"/>
      <c r="H102" s="86"/>
      <c r="I102" s="86"/>
      <c r="J102" s="86"/>
      <c r="K102" s="86"/>
      <c r="L102" s="86"/>
      <c r="M102" s="86"/>
      <c r="N102" s="86"/>
      <c r="O102" s="86"/>
      <c r="P102" s="86"/>
      <c r="Q102" s="86"/>
      <c r="R102" s="86"/>
      <c r="S102" s="350"/>
      <c r="T102" s="350"/>
      <c r="U102" s="86"/>
      <c r="V102" s="86"/>
      <c r="W102" s="86"/>
      <c r="X102" s="86"/>
      <c r="Y102" s="86"/>
      <c r="Z102" s="86"/>
      <c r="AA102" s="86"/>
      <c r="AB102" s="86"/>
      <c r="AC102" s="86"/>
      <c r="AD102" s="86"/>
      <c r="AE102" s="86"/>
      <c r="AF102" s="86"/>
      <c r="AG102" s="86"/>
      <c r="AH102" s="86"/>
      <c r="AI102" s="86"/>
      <c r="AJ102" s="86"/>
      <c r="AK102" s="86"/>
      <c r="AL102" s="86"/>
      <c r="AM102" s="86"/>
    </row>
    <row r="103" spans="1:39" x14ac:dyDescent="0.25">
      <c r="A103" s="134"/>
      <c r="B103" s="86"/>
      <c r="C103" s="86"/>
      <c r="D103" s="86"/>
      <c r="E103" s="86"/>
      <c r="F103" s="86"/>
      <c r="G103" s="86"/>
      <c r="H103" s="86"/>
      <c r="I103" s="86"/>
      <c r="J103" s="86"/>
      <c r="K103" s="86"/>
      <c r="L103" s="86"/>
      <c r="M103" s="86"/>
      <c r="N103" s="86"/>
      <c r="O103" s="86"/>
      <c r="P103" s="86"/>
      <c r="Q103" s="86"/>
      <c r="R103" s="86"/>
      <c r="S103" s="350"/>
      <c r="T103" s="350"/>
      <c r="U103" s="86"/>
      <c r="V103" s="86"/>
      <c r="W103" s="86"/>
      <c r="X103" s="86"/>
      <c r="Y103" s="86"/>
      <c r="Z103" s="86"/>
      <c r="AA103" s="86"/>
      <c r="AB103" s="86"/>
      <c r="AC103" s="86"/>
      <c r="AD103" s="86"/>
      <c r="AE103" s="86"/>
      <c r="AF103" s="86"/>
      <c r="AG103" s="86"/>
      <c r="AH103" s="86"/>
      <c r="AI103" s="86"/>
      <c r="AJ103" s="86"/>
      <c r="AK103" s="86"/>
      <c r="AL103" s="86"/>
      <c r="AM103" s="86"/>
    </row>
    <row r="104" spans="1:39" x14ac:dyDescent="0.25">
      <c r="A104" s="134"/>
      <c r="B104" s="86"/>
      <c r="C104" s="86"/>
      <c r="D104" s="86"/>
      <c r="E104" s="86"/>
      <c r="F104" s="86"/>
      <c r="G104" s="86"/>
      <c r="H104" s="86"/>
      <c r="I104" s="86"/>
      <c r="J104" s="86"/>
      <c r="K104" s="86"/>
      <c r="L104" s="86"/>
      <c r="M104" s="86"/>
      <c r="N104" s="86"/>
      <c r="O104" s="86"/>
      <c r="P104" s="86"/>
      <c r="Q104" s="86"/>
      <c r="R104" s="86"/>
      <c r="S104" s="350"/>
      <c r="T104" s="350"/>
      <c r="U104" s="86"/>
      <c r="V104" s="86"/>
      <c r="W104" s="86"/>
      <c r="X104" s="86"/>
      <c r="Y104" s="86"/>
      <c r="Z104" s="86"/>
      <c r="AA104" s="86"/>
      <c r="AB104" s="86"/>
      <c r="AC104" s="86"/>
      <c r="AD104" s="86"/>
      <c r="AE104" s="86"/>
      <c r="AF104" s="86"/>
      <c r="AG104" s="86"/>
      <c r="AH104" s="86"/>
      <c r="AI104" s="86"/>
      <c r="AJ104" s="86"/>
      <c r="AK104" s="86"/>
      <c r="AL104" s="86"/>
      <c r="AM104" s="86"/>
    </row>
    <row r="105" spans="1:39" x14ac:dyDescent="0.25">
      <c r="A105" s="134"/>
      <c r="B105" s="86"/>
      <c r="C105" s="86"/>
      <c r="D105" s="86"/>
      <c r="E105" s="86"/>
      <c r="F105" s="86"/>
      <c r="G105" s="86"/>
      <c r="H105" s="86"/>
      <c r="I105" s="86"/>
      <c r="J105" s="86"/>
      <c r="K105" s="86"/>
      <c r="L105" s="86"/>
      <c r="M105" s="86"/>
      <c r="N105" s="86"/>
      <c r="O105" s="86"/>
      <c r="P105" s="86"/>
      <c r="Q105" s="86"/>
      <c r="R105" s="86"/>
      <c r="S105" s="350"/>
      <c r="T105" s="350"/>
      <c r="U105" s="86"/>
      <c r="V105" s="86"/>
      <c r="W105" s="86"/>
      <c r="X105" s="86"/>
      <c r="Y105" s="86"/>
      <c r="Z105" s="86"/>
      <c r="AA105" s="86"/>
      <c r="AB105" s="86"/>
      <c r="AC105" s="86"/>
      <c r="AD105" s="86"/>
      <c r="AE105" s="86"/>
      <c r="AF105" s="86"/>
      <c r="AG105" s="86"/>
      <c r="AH105" s="86"/>
      <c r="AI105" s="86"/>
      <c r="AJ105" s="86"/>
      <c r="AK105" s="86"/>
      <c r="AL105" s="86"/>
      <c r="AM105" s="86"/>
    </row>
    <row r="106" spans="1:39" x14ac:dyDescent="0.25">
      <c r="A106" s="134"/>
      <c r="B106" s="86"/>
      <c r="C106" s="86"/>
      <c r="D106" s="86"/>
      <c r="E106" s="86"/>
      <c r="F106" s="86"/>
      <c r="G106" s="86"/>
      <c r="H106" s="86"/>
      <c r="I106" s="86"/>
      <c r="J106" s="86"/>
      <c r="K106" s="86"/>
      <c r="L106" s="86"/>
      <c r="M106" s="86"/>
      <c r="N106" s="86"/>
      <c r="O106" s="86"/>
      <c r="P106" s="86"/>
      <c r="Q106" s="86"/>
      <c r="R106" s="86"/>
      <c r="S106" s="350"/>
      <c r="T106" s="350"/>
      <c r="U106" s="86"/>
      <c r="V106" s="86"/>
      <c r="W106" s="86"/>
      <c r="X106" s="86"/>
      <c r="Y106" s="86"/>
      <c r="Z106" s="86"/>
      <c r="AA106" s="86"/>
      <c r="AB106" s="86"/>
      <c r="AC106" s="86"/>
      <c r="AD106" s="86"/>
      <c r="AE106" s="86"/>
      <c r="AF106" s="86"/>
      <c r="AG106" s="86"/>
      <c r="AH106" s="86"/>
      <c r="AI106" s="86"/>
      <c r="AJ106" s="86"/>
      <c r="AK106" s="86"/>
      <c r="AL106" s="86"/>
      <c r="AM106" s="86"/>
    </row>
    <row r="107" spans="1:39" x14ac:dyDescent="0.25">
      <c r="A107" s="134"/>
      <c r="B107" s="86"/>
      <c r="C107" s="86"/>
      <c r="D107" s="86"/>
      <c r="E107" s="86"/>
      <c r="F107" s="86"/>
      <c r="G107" s="86"/>
      <c r="H107" s="86"/>
      <c r="I107" s="86"/>
      <c r="J107" s="86"/>
      <c r="K107" s="86"/>
      <c r="L107" s="86"/>
      <c r="M107" s="86"/>
      <c r="N107" s="86"/>
      <c r="O107" s="86"/>
      <c r="P107" s="86"/>
      <c r="Q107" s="86"/>
      <c r="R107" s="86"/>
      <c r="S107" s="350"/>
      <c r="T107" s="350"/>
      <c r="U107" s="86"/>
      <c r="V107" s="86"/>
      <c r="W107" s="86"/>
      <c r="X107" s="86"/>
      <c r="Y107" s="86"/>
      <c r="Z107" s="86"/>
      <c r="AA107" s="86"/>
      <c r="AB107" s="86"/>
      <c r="AC107" s="86"/>
      <c r="AD107" s="86"/>
      <c r="AE107" s="86"/>
      <c r="AF107" s="86"/>
      <c r="AG107" s="86"/>
      <c r="AH107" s="86"/>
      <c r="AI107" s="86"/>
      <c r="AJ107" s="86"/>
      <c r="AK107" s="86"/>
      <c r="AL107" s="86"/>
      <c r="AM107" s="86"/>
    </row>
    <row r="108" spans="1:39" x14ac:dyDescent="0.25">
      <c r="A108" s="134"/>
      <c r="B108" s="86"/>
      <c r="C108" s="86"/>
      <c r="D108" s="86"/>
      <c r="E108" s="86"/>
      <c r="F108" s="86"/>
      <c r="G108" s="86"/>
      <c r="H108" s="86"/>
      <c r="I108" s="86"/>
      <c r="J108" s="86"/>
      <c r="K108" s="86"/>
      <c r="L108" s="86"/>
      <c r="M108" s="86"/>
      <c r="N108" s="86"/>
      <c r="O108" s="86"/>
      <c r="P108" s="86"/>
      <c r="Q108" s="86"/>
      <c r="R108" s="86"/>
      <c r="S108" s="350"/>
      <c r="T108" s="350"/>
      <c r="U108" s="86"/>
      <c r="V108" s="86"/>
      <c r="W108" s="86"/>
      <c r="X108" s="86"/>
      <c r="Y108" s="86"/>
      <c r="Z108" s="86"/>
      <c r="AA108" s="86"/>
      <c r="AB108" s="86"/>
      <c r="AC108" s="86"/>
      <c r="AD108" s="86"/>
      <c r="AE108" s="86"/>
      <c r="AF108" s="86"/>
      <c r="AG108" s="86"/>
      <c r="AH108" s="86"/>
      <c r="AI108" s="86"/>
      <c r="AJ108" s="86"/>
      <c r="AK108" s="86"/>
      <c r="AL108" s="86"/>
      <c r="AM108" s="86"/>
    </row>
    <row r="109" spans="1:39" x14ac:dyDescent="0.25">
      <c r="A109" s="134"/>
      <c r="B109" s="86"/>
      <c r="C109" s="86"/>
      <c r="D109" s="86"/>
      <c r="E109" s="86"/>
      <c r="F109" s="86"/>
      <c r="G109" s="86"/>
      <c r="H109" s="86"/>
      <c r="I109" s="86"/>
      <c r="J109" s="86"/>
      <c r="K109" s="86"/>
      <c r="L109" s="86"/>
      <c r="M109" s="86"/>
      <c r="N109" s="86"/>
      <c r="O109" s="86"/>
      <c r="P109" s="86"/>
      <c r="Q109" s="86"/>
      <c r="R109" s="86"/>
      <c r="S109" s="350"/>
      <c r="T109" s="350"/>
      <c r="U109" s="86"/>
      <c r="V109" s="86"/>
      <c r="W109" s="86"/>
      <c r="X109" s="86"/>
      <c r="Y109" s="86"/>
      <c r="Z109" s="86"/>
      <c r="AA109" s="86"/>
      <c r="AB109" s="86"/>
      <c r="AC109" s="86"/>
      <c r="AD109" s="86"/>
      <c r="AE109" s="86"/>
      <c r="AF109" s="86"/>
      <c r="AG109" s="86"/>
      <c r="AH109" s="86"/>
      <c r="AI109" s="86"/>
      <c r="AJ109" s="86"/>
      <c r="AK109" s="86"/>
      <c r="AL109" s="86"/>
      <c r="AM109" s="86"/>
    </row>
    <row r="110" spans="1:39" x14ac:dyDescent="0.25">
      <c r="A110" s="134"/>
      <c r="B110" s="86"/>
      <c r="C110" s="86"/>
      <c r="D110" s="86"/>
      <c r="E110" s="86"/>
      <c r="F110" s="86"/>
      <c r="G110" s="86"/>
      <c r="H110" s="86"/>
      <c r="I110" s="86"/>
      <c r="J110" s="86"/>
      <c r="K110" s="86"/>
      <c r="L110" s="86"/>
      <c r="M110" s="86"/>
      <c r="N110" s="86"/>
      <c r="O110" s="86"/>
      <c r="P110" s="86"/>
      <c r="Q110" s="86"/>
      <c r="R110" s="86"/>
      <c r="S110" s="350"/>
      <c r="T110" s="350"/>
      <c r="U110" s="86"/>
      <c r="V110" s="86"/>
      <c r="W110" s="86"/>
      <c r="X110" s="86"/>
      <c r="Y110" s="86"/>
      <c r="Z110" s="86"/>
      <c r="AA110" s="86"/>
      <c r="AB110" s="86"/>
      <c r="AC110" s="86"/>
      <c r="AD110" s="86"/>
      <c r="AE110" s="86"/>
      <c r="AF110" s="86"/>
      <c r="AG110" s="86"/>
      <c r="AH110" s="86"/>
      <c r="AI110" s="86"/>
      <c r="AJ110" s="86"/>
      <c r="AK110" s="86"/>
      <c r="AL110" s="86"/>
      <c r="AM110" s="86"/>
    </row>
    <row r="111" spans="1:39" x14ac:dyDescent="0.25">
      <c r="A111" s="134"/>
      <c r="B111" s="86"/>
      <c r="C111" s="86"/>
      <c r="D111" s="86"/>
      <c r="E111" s="86"/>
      <c r="F111" s="86"/>
      <c r="G111" s="86"/>
      <c r="H111" s="86"/>
      <c r="I111" s="86"/>
      <c r="J111" s="86"/>
      <c r="K111" s="86"/>
      <c r="L111" s="86"/>
      <c r="M111" s="86"/>
      <c r="N111" s="86"/>
      <c r="O111" s="86"/>
      <c r="P111" s="86"/>
      <c r="Q111" s="86"/>
      <c r="R111" s="86"/>
      <c r="S111" s="350"/>
      <c r="T111" s="350"/>
      <c r="U111" s="86"/>
      <c r="V111" s="86"/>
      <c r="W111" s="86"/>
      <c r="X111" s="86"/>
      <c r="Y111" s="86"/>
      <c r="Z111" s="86"/>
      <c r="AA111" s="86"/>
      <c r="AB111" s="86"/>
      <c r="AC111" s="86"/>
      <c r="AD111" s="86"/>
      <c r="AE111" s="86"/>
      <c r="AF111" s="86"/>
      <c r="AG111" s="86"/>
      <c r="AH111" s="86"/>
      <c r="AI111" s="86"/>
      <c r="AJ111" s="86"/>
      <c r="AK111" s="86"/>
      <c r="AL111" s="86"/>
      <c r="AM111" s="86"/>
    </row>
    <row r="112" spans="1:39" x14ac:dyDescent="0.25">
      <c r="A112" s="134"/>
      <c r="B112" s="86"/>
      <c r="C112" s="86"/>
      <c r="D112" s="86"/>
      <c r="E112" s="86"/>
      <c r="F112" s="86"/>
      <c r="G112" s="86"/>
      <c r="H112" s="86"/>
      <c r="I112" s="86"/>
      <c r="J112" s="86"/>
      <c r="K112" s="86"/>
      <c r="L112" s="86"/>
      <c r="M112" s="86"/>
      <c r="N112" s="86"/>
      <c r="O112" s="86"/>
      <c r="P112" s="86"/>
      <c r="Q112" s="86"/>
      <c r="R112" s="86"/>
      <c r="S112" s="350"/>
      <c r="T112" s="350"/>
      <c r="U112" s="86"/>
      <c r="V112" s="86"/>
      <c r="W112" s="86"/>
      <c r="X112" s="86"/>
      <c r="Y112" s="86"/>
      <c r="Z112" s="86"/>
      <c r="AA112" s="86"/>
      <c r="AB112" s="86"/>
      <c r="AC112" s="86"/>
      <c r="AD112" s="86"/>
      <c r="AE112" s="86"/>
      <c r="AF112" s="86"/>
      <c r="AG112" s="86"/>
      <c r="AH112" s="86"/>
      <c r="AI112" s="86"/>
      <c r="AJ112" s="86"/>
      <c r="AK112" s="86"/>
      <c r="AL112" s="86"/>
      <c r="AM112" s="86"/>
    </row>
    <row r="113" spans="1:39" x14ac:dyDescent="0.25">
      <c r="A113" s="134"/>
      <c r="B113" s="86"/>
      <c r="C113" s="86"/>
      <c r="D113" s="86"/>
      <c r="E113" s="86"/>
      <c r="F113" s="86"/>
      <c r="G113" s="86"/>
      <c r="H113" s="86"/>
      <c r="I113" s="86"/>
      <c r="J113" s="86"/>
      <c r="K113" s="86"/>
      <c r="L113" s="86"/>
      <c r="M113" s="86"/>
      <c r="N113" s="86"/>
      <c r="O113" s="86"/>
      <c r="P113" s="86"/>
      <c r="Q113" s="86"/>
      <c r="R113" s="86"/>
      <c r="S113" s="350"/>
      <c r="T113" s="350"/>
      <c r="U113" s="86"/>
      <c r="V113" s="86"/>
      <c r="W113" s="86"/>
      <c r="X113" s="86"/>
      <c r="Y113" s="86"/>
      <c r="Z113" s="86"/>
      <c r="AA113" s="86"/>
      <c r="AB113" s="86"/>
      <c r="AC113" s="86"/>
      <c r="AD113" s="86"/>
      <c r="AE113" s="86"/>
      <c r="AF113" s="86"/>
      <c r="AG113" s="86"/>
      <c r="AH113" s="86"/>
      <c r="AI113" s="86"/>
      <c r="AJ113" s="86"/>
      <c r="AK113" s="86"/>
      <c r="AL113" s="86"/>
      <c r="AM113" s="86"/>
    </row>
    <row r="114" spans="1:39" x14ac:dyDescent="0.25">
      <c r="A114" s="134"/>
      <c r="B114" s="86"/>
      <c r="C114" s="86"/>
      <c r="D114" s="86"/>
      <c r="E114" s="86"/>
      <c r="F114" s="86"/>
      <c r="G114" s="86"/>
      <c r="H114" s="86"/>
      <c r="I114" s="86"/>
      <c r="J114" s="86"/>
      <c r="K114" s="86"/>
      <c r="L114" s="86"/>
      <c r="M114" s="86"/>
      <c r="N114" s="86"/>
      <c r="O114" s="86"/>
      <c r="P114" s="86"/>
      <c r="Q114" s="86"/>
      <c r="R114" s="86"/>
      <c r="S114" s="350"/>
      <c r="T114" s="350"/>
      <c r="U114" s="86"/>
      <c r="V114" s="86"/>
      <c r="W114" s="86"/>
      <c r="X114" s="86"/>
      <c r="Y114" s="86"/>
      <c r="Z114" s="86"/>
      <c r="AA114" s="86"/>
      <c r="AB114" s="86"/>
      <c r="AC114" s="86"/>
      <c r="AD114" s="86"/>
      <c r="AE114" s="86"/>
      <c r="AF114" s="86"/>
      <c r="AG114" s="86"/>
      <c r="AH114" s="86"/>
      <c r="AI114" s="86"/>
      <c r="AJ114" s="86"/>
      <c r="AK114" s="86"/>
      <c r="AL114" s="86"/>
      <c r="AM114" s="86"/>
    </row>
    <row r="115" spans="1:39" x14ac:dyDescent="0.25">
      <c r="A115" s="134"/>
      <c r="B115" s="86"/>
      <c r="C115" s="86"/>
      <c r="D115" s="86"/>
      <c r="E115" s="86"/>
      <c r="F115" s="86"/>
      <c r="G115" s="86"/>
      <c r="H115" s="86"/>
      <c r="I115" s="86"/>
      <c r="J115" s="86"/>
      <c r="K115" s="86"/>
      <c r="L115" s="86"/>
      <c r="M115" s="86"/>
      <c r="N115" s="86"/>
      <c r="O115" s="86"/>
      <c r="P115" s="86"/>
      <c r="Q115" s="86"/>
      <c r="R115" s="86"/>
      <c r="S115" s="350"/>
      <c r="T115" s="350"/>
      <c r="U115" s="86"/>
      <c r="V115" s="86"/>
      <c r="W115" s="86"/>
      <c r="X115" s="86"/>
      <c r="Y115" s="86"/>
      <c r="Z115" s="86"/>
      <c r="AA115" s="86"/>
      <c r="AB115" s="86"/>
      <c r="AC115" s="86"/>
      <c r="AD115" s="86"/>
      <c r="AE115" s="86"/>
      <c r="AF115" s="86"/>
      <c r="AG115" s="86"/>
      <c r="AH115" s="86"/>
      <c r="AI115" s="86"/>
      <c r="AJ115" s="86"/>
      <c r="AK115" s="86"/>
      <c r="AL115" s="86"/>
      <c r="AM115" s="86"/>
    </row>
    <row r="116" spans="1:39" x14ac:dyDescent="0.25">
      <c r="A116" s="134"/>
      <c r="B116" s="86"/>
      <c r="C116" s="86"/>
      <c r="D116" s="86"/>
      <c r="E116" s="86"/>
      <c r="F116" s="86"/>
      <c r="G116" s="86"/>
      <c r="H116" s="86"/>
      <c r="I116" s="86"/>
      <c r="J116" s="86"/>
      <c r="K116" s="86"/>
      <c r="L116" s="86"/>
      <c r="M116" s="86"/>
      <c r="N116" s="86"/>
      <c r="O116" s="86"/>
      <c r="P116" s="86"/>
      <c r="Q116" s="86"/>
      <c r="R116" s="86"/>
      <c r="S116" s="350"/>
      <c r="T116" s="350"/>
      <c r="U116" s="86"/>
      <c r="V116" s="86"/>
      <c r="W116" s="86"/>
      <c r="X116" s="86"/>
      <c r="Y116" s="86"/>
      <c r="Z116" s="86"/>
      <c r="AA116" s="86"/>
      <c r="AB116" s="86"/>
      <c r="AC116" s="86"/>
      <c r="AD116" s="86"/>
      <c r="AE116" s="86"/>
      <c r="AF116" s="86"/>
      <c r="AG116" s="86"/>
      <c r="AH116" s="86"/>
      <c r="AI116" s="86"/>
      <c r="AJ116" s="86"/>
      <c r="AK116" s="86"/>
      <c r="AL116" s="86"/>
      <c r="AM116" s="86"/>
    </row>
    <row r="117" spans="1:39" x14ac:dyDescent="0.25">
      <c r="A117" s="134"/>
      <c r="B117" s="86"/>
      <c r="C117" s="86"/>
      <c r="D117" s="86"/>
      <c r="E117" s="86"/>
      <c r="F117" s="86"/>
      <c r="G117" s="86"/>
      <c r="H117" s="86"/>
      <c r="I117" s="86"/>
      <c r="J117" s="86"/>
      <c r="K117" s="86"/>
      <c r="L117" s="86"/>
      <c r="M117" s="86"/>
      <c r="N117" s="86"/>
      <c r="O117" s="86"/>
      <c r="P117" s="86"/>
      <c r="Q117" s="86"/>
      <c r="R117" s="86"/>
      <c r="S117" s="350"/>
      <c r="T117" s="350"/>
      <c r="U117" s="86"/>
      <c r="V117" s="86"/>
      <c r="W117" s="86"/>
      <c r="X117" s="86"/>
      <c r="Y117" s="86"/>
      <c r="Z117" s="86"/>
      <c r="AA117" s="86"/>
      <c r="AB117" s="86"/>
      <c r="AC117" s="86"/>
      <c r="AD117" s="86"/>
      <c r="AE117" s="86"/>
      <c r="AF117" s="86"/>
      <c r="AG117" s="86"/>
      <c r="AH117" s="86"/>
      <c r="AI117" s="86"/>
      <c r="AJ117" s="86"/>
      <c r="AK117" s="86"/>
      <c r="AL117" s="86"/>
      <c r="AM117" s="86"/>
    </row>
    <row r="118" spans="1:39" x14ac:dyDescent="0.25">
      <c r="A118" s="134"/>
      <c r="B118" s="86"/>
      <c r="C118" s="86"/>
      <c r="D118" s="86"/>
      <c r="E118" s="86"/>
      <c r="F118" s="86"/>
      <c r="G118" s="86"/>
      <c r="H118" s="86"/>
      <c r="I118" s="86"/>
      <c r="J118" s="86"/>
      <c r="K118" s="86"/>
      <c r="L118" s="86"/>
      <c r="M118" s="86"/>
      <c r="N118" s="86"/>
      <c r="O118" s="86"/>
      <c r="P118" s="86"/>
      <c r="Q118" s="86"/>
      <c r="R118" s="86"/>
      <c r="S118" s="350"/>
      <c r="T118" s="350"/>
      <c r="U118" s="86"/>
      <c r="V118" s="86"/>
      <c r="W118" s="86"/>
      <c r="X118" s="86"/>
      <c r="Y118" s="86"/>
      <c r="Z118" s="86"/>
      <c r="AA118" s="86"/>
      <c r="AB118" s="86"/>
      <c r="AC118" s="86"/>
      <c r="AD118" s="86"/>
      <c r="AE118" s="86"/>
      <c r="AF118" s="86"/>
      <c r="AG118" s="86"/>
      <c r="AH118" s="86"/>
      <c r="AI118" s="86"/>
      <c r="AJ118" s="86"/>
      <c r="AK118" s="86"/>
      <c r="AL118" s="86"/>
      <c r="AM118" s="86"/>
    </row>
    <row r="119" spans="1:39" x14ac:dyDescent="0.25">
      <c r="A119" s="134"/>
      <c r="B119" s="86"/>
      <c r="C119" s="86"/>
      <c r="D119" s="86"/>
      <c r="E119" s="86"/>
      <c r="F119" s="86"/>
      <c r="G119" s="86"/>
      <c r="H119" s="86"/>
      <c r="I119" s="86"/>
      <c r="J119" s="86"/>
      <c r="K119" s="86"/>
      <c r="L119" s="86"/>
      <c r="M119" s="86"/>
      <c r="N119" s="86"/>
      <c r="O119" s="86"/>
      <c r="P119" s="86"/>
      <c r="Q119" s="86"/>
      <c r="R119" s="86"/>
      <c r="S119" s="350"/>
      <c r="T119" s="350"/>
      <c r="U119" s="86"/>
      <c r="V119" s="86"/>
      <c r="W119" s="86"/>
      <c r="X119" s="86"/>
      <c r="Y119" s="86"/>
      <c r="Z119" s="86"/>
      <c r="AA119" s="86"/>
      <c r="AB119" s="86"/>
      <c r="AC119" s="86"/>
      <c r="AD119" s="86"/>
      <c r="AE119" s="86"/>
      <c r="AF119" s="86"/>
      <c r="AG119" s="86"/>
      <c r="AH119" s="86"/>
      <c r="AI119" s="86"/>
      <c r="AJ119" s="86"/>
      <c r="AK119" s="86"/>
      <c r="AL119" s="86"/>
      <c r="AM119" s="86"/>
    </row>
    <row r="120" spans="1:39" x14ac:dyDescent="0.25">
      <c r="A120" s="134"/>
      <c r="B120" s="86"/>
      <c r="C120" s="86"/>
      <c r="D120" s="86"/>
      <c r="E120" s="86"/>
      <c r="F120" s="86"/>
      <c r="G120" s="86"/>
      <c r="H120" s="86"/>
      <c r="I120" s="86"/>
      <c r="J120" s="86"/>
      <c r="K120" s="86"/>
      <c r="L120" s="86"/>
      <c r="M120" s="86"/>
      <c r="N120" s="86"/>
      <c r="O120" s="86"/>
      <c r="P120" s="86"/>
      <c r="Q120" s="86"/>
      <c r="R120" s="86"/>
      <c r="S120" s="350"/>
      <c r="T120" s="350"/>
      <c r="U120" s="86"/>
      <c r="V120" s="86"/>
      <c r="W120" s="86"/>
      <c r="X120" s="86"/>
      <c r="Y120" s="86"/>
      <c r="Z120" s="86"/>
      <c r="AA120" s="86"/>
      <c r="AB120" s="86"/>
      <c r="AC120" s="86"/>
      <c r="AD120" s="86"/>
      <c r="AE120" s="86"/>
      <c r="AF120" s="86"/>
      <c r="AG120" s="86"/>
      <c r="AH120" s="86"/>
      <c r="AI120" s="86"/>
      <c r="AJ120" s="86"/>
      <c r="AK120" s="86"/>
      <c r="AL120" s="86"/>
      <c r="AM120" s="86"/>
    </row>
    <row r="121" spans="1:39" x14ac:dyDescent="0.25">
      <c r="A121" s="134"/>
      <c r="B121" s="86"/>
      <c r="C121" s="86"/>
      <c r="D121" s="86"/>
      <c r="E121" s="86"/>
      <c r="F121" s="86"/>
      <c r="G121" s="86"/>
      <c r="H121" s="86"/>
      <c r="I121" s="86"/>
      <c r="J121" s="86"/>
      <c r="K121" s="86"/>
      <c r="L121" s="86"/>
      <c r="M121" s="86"/>
      <c r="N121" s="86"/>
      <c r="O121" s="86"/>
      <c r="P121" s="86"/>
      <c r="Q121" s="86"/>
      <c r="R121" s="86"/>
      <c r="S121" s="350"/>
      <c r="T121" s="350"/>
      <c r="U121" s="86"/>
      <c r="V121" s="86"/>
      <c r="W121" s="86"/>
      <c r="X121" s="86"/>
      <c r="Y121" s="86"/>
      <c r="Z121" s="86"/>
      <c r="AA121" s="86"/>
      <c r="AB121" s="86"/>
      <c r="AC121" s="86"/>
      <c r="AD121" s="86"/>
      <c r="AE121" s="86"/>
      <c r="AF121" s="86"/>
      <c r="AG121" s="86"/>
      <c r="AH121" s="86"/>
      <c r="AI121" s="86"/>
      <c r="AJ121" s="86"/>
      <c r="AK121" s="86"/>
      <c r="AL121" s="86"/>
      <c r="AM121" s="86"/>
    </row>
    <row r="122" spans="1:39" x14ac:dyDescent="0.25">
      <c r="A122" s="134"/>
      <c r="B122" s="86"/>
      <c r="C122" s="86"/>
      <c r="D122" s="86"/>
      <c r="E122" s="86"/>
      <c r="F122" s="86"/>
      <c r="G122" s="86"/>
      <c r="H122" s="86"/>
      <c r="I122" s="86"/>
      <c r="J122" s="86"/>
      <c r="K122" s="86"/>
      <c r="L122" s="86"/>
      <c r="M122" s="86"/>
      <c r="N122" s="86"/>
      <c r="O122" s="86"/>
      <c r="P122" s="86"/>
      <c r="Q122" s="86"/>
      <c r="R122" s="86"/>
      <c r="S122" s="350"/>
      <c r="T122" s="350"/>
      <c r="U122" s="86"/>
      <c r="V122" s="86"/>
      <c r="W122" s="86"/>
      <c r="X122" s="86"/>
      <c r="Y122" s="86"/>
      <c r="Z122" s="86"/>
      <c r="AA122" s="86"/>
      <c r="AB122" s="86"/>
      <c r="AC122" s="86"/>
      <c r="AD122" s="86"/>
      <c r="AE122" s="86"/>
      <c r="AF122" s="86"/>
      <c r="AG122" s="86"/>
      <c r="AH122" s="86"/>
      <c r="AI122" s="86"/>
      <c r="AJ122" s="86"/>
      <c r="AK122" s="86"/>
      <c r="AL122" s="86"/>
      <c r="AM122" s="86"/>
    </row>
    <row r="123" spans="1:39" x14ac:dyDescent="0.25">
      <c r="A123" s="134"/>
      <c r="B123" s="86"/>
      <c r="C123" s="86"/>
      <c r="D123" s="86"/>
      <c r="E123" s="86"/>
      <c r="F123" s="86"/>
      <c r="G123" s="86"/>
      <c r="H123" s="86"/>
      <c r="I123" s="86"/>
      <c r="J123" s="86"/>
      <c r="K123" s="86"/>
      <c r="L123" s="86"/>
      <c r="M123" s="86"/>
      <c r="N123" s="86"/>
      <c r="O123" s="86"/>
      <c r="P123" s="86"/>
      <c r="Q123" s="86"/>
      <c r="R123" s="86"/>
      <c r="S123" s="350"/>
      <c r="T123" s="350"/>
      <c r="U123" s="86"/>
      <c r="V123" s="86"/>
      <c r="W123" s="86"/>
      <c r="X123" s="86"/>
      <c r="Y123" s="86"/>
      <c r="Z123" s="86"/>
      <c r="AA123" s="86"/>
      <c r="AB123" s="86"/>
      <c r="AC123" s="86"/>
      <c r="AD123" s="86"/>
      <c r="AE123" s="86"/>
      <c r="AF123" s="86"/>
      <c r="AG123" s="86"/>
      <c r="AH123" s="86"/>
      <c r="AI123" s="86"/>
      <c r="AJ123" s="86"/>
      <c r="AK123" s="86"/>
      <c r="AL123" s="86"/>
      <c r="AM123" s="86"/>
    </row>
    <row r="124" spans="1:39" x14ac:dyDescent="0.25">
      <c r="A124" s="134"/>
      <c r="B124" s="86"/>
      <c r="C124" s="86"/>
      <c r="D124" s="86"/>
      <c r="E124" s="86"/>
      <c r="F124" s="86"/>
      <c r="G124" s="86"/>
      <c r="H124" s="86"/>
      <c r="I124" s="86"/>
      <c r="J124" s="86"/>
      <c r="K124" s="86"/>
      <c r="L124" s="86"/>
      <c r="M124" s="86"/>
      <c r="N124" s="86"/>
      <c r="O124" s="86"/>
      <c r="P124" s="86"/>
      <c r="Q124" s="86"/>
      <c r="R124" s="86"/>
      <c r="S124" s="350"/>
      <c r="T124" s="350"/>
      <c r="U124" s="86"/>
      <c r="V124" s="86"/>
      <c r="W124" s="86"/>
      <c r="X124" s="86"/>
      <c r="Y124" s="86"/>
      <c r="Z124" s="86"/>
      <c r="AA124" s="86"/>
      <c r="AB124" s="86"/>
      <c r="AC124" s="86"/>
      <c r="AD124" s="86"/>
      <c r="AE124" s="86"/>
      <c r="AF124" s="86"/>
      <c r="AG124" s="86"/>
      <c r="AH124" s="86"/>
      <c r="AI124" s="86"/>
      <c r="AJ124" s="86"/>
      <c r="AK124" s="86"/>
      <c r="AL124" s="86"/>
      <c r="AM124" s="86"/>
    </row>
    <row r="125" spans="1:39" x14ac:dyDescent="0.25">
      <c r="A125" s="134"/>
      <c r="B125" s="86"/>
      <c r="C125" s="86"/>
      <c r="D125" s="86"/>
      <c r="E125" s="86"/>
      <c r="F125" s="86"/>
      <c r="G125" s="86"/>
      <c r="H125" s="86"/>
      <c r="I125" s="86"/>
      <c r="J125" s="86"/>
      <c r="K125" s="86"/>
      <c r="L125" s="86"/>
      <c r="M125" s="86"/>
      <c r="N125" s="86"/>
      <c r="O125" s="86"/>
      <c r="P125" s="86"/>
      <c r="Q125" s="86"/>
      <c r="R125" s="86"/>
      <c r="S125" s="350"/>
      <c r="T125" s="350"/>
      <c r="U125" s="86"/>
      <c r="V125" s="86"/>
      <c r="W125" s="86"/>
      <c r="X125" s="86"/>
      <c r="Y125" s="86"/>
      <c r="Z125" s="86"/>
      <c r="AA125" s="86"/>
      <c r="AB125" s="86"/>
      <c r="AC125" s="86"/>
      <c r="AD125" s="86"/>
      <c r="AE125" s="86"/>
      <c r="AF125" s="86"/>
      <c r="AG125" s="86"/>
      <c r="AH125" s="86"/>
      <c r="AI125" s="86"/>
      <c r="AJ125" s="86"/>
      <c r="AK125" s="86"/>
      <c r="AL125" s="86"/>
      <c r="AM125" s="86"/>
    </row>
    <row r="126" spans="1:39" x14ac:dyDescent="0.25">
      <c r="A126" s="134"/>
      <c r="B126" s="86"/>
      <c r="C126" s="86"/>
      <c r="D126" s="86"/>
      <c r="E126" s="86"/>
      <c r="F126" s="86"/>
      <c r="G126" s="86"/>
      <c r="H126" s="86"/>
      <c r="I126" s="86"/>
      <c r="J126" s="86"/>
      <c r="K126" s="86"/>
      <c r="L126" s="86"/>
      <c r="M126" s="86"/>
      <c r="N126" s="86"/>
      <c r="O126" s="86"/>
      <c r="P126" s="86"/>
      <c r="Q126" s="86"/>
      <c r="R126" s="86"/>
      <c r="S126" s="350"/>
      <c r="T126" s="350"/>
      <c r="U126" s="86"/>
      <c r="V126" s="86"/>
      <c r="W126" s="86"/>
      <c r="X126" s="86"/>
      <c r="Y126" s="86"/>
      <c r="Z126" s="86"/>
      <c r="AA126" s="86"/>
      <c r="AB126" s="86"/>
      <c r="AC126" s="86"/>
      <c r="AD126" s="86"/>
      <c r="AE126" s="86"/>
      <c r="AF126" s="86"/>
      <c r="AG126" s="86"/>
      <c r="AH126" s="86"/>
      <c r="AI126" s="86"/>
      <c r="AJ126" s="86"/>
      <c r="AK126" s="86"/>
      <c r="AL126" s="86"/>
      <c r="AM126" s="86"/>
    </row>
    <row r="127" spans="1:39" x14ac:dyDescent="0.25">
      <c r="A127" s="134"/>
      <c r="B127" s="86"/>
      <c r="C127" s="86"/>
      <c r="D127" s="86"/>
      <c r="E127" s="86"/>
      <c r="F127" s="86"/>
      <c r="G127" s="86"/>
      <c r="H127" s="86"/>
      <c r="I127" s="86"/>
      <c r="J127" s="86"/>
      <c r="K127" s="86"/>
      <c r="L127" s="86"/>
      <c r="M127" s="86"/>
      <c r="N127" s="86"/>
      <c r="O127" s="86"/>
      <c r="P127" s="86"/>
      <c r="Q127" s="86"/>
      <c r="R127" s="86"/>
      <c r="S127" s="350"/>
      <c r="T127" s="350"/>
      <c r="U127" s="86"/>
      <c r="V127" s="86"/>
      <c r="W127" s="86"/>
      <c r="X127" s="86"/>
      <c r="Y127" s="86"/>
      <c r="Z127" s="86"/>
      <c r="AA127" s="86"/>
      <c r="AB127" s="86"/>
      <c r="AC127" s="86"/>
      <c r="AD127" s="86"/>
      <c r="AE127" s="86"/>
      <c r="AF127" s="86"/>
      <c r="AG127" s="86"/>
      <c r="AH127" s="86"/>
      <c r="AI127" s="86"/>
      <c r="AJ127" s="86"/>
      <c r="AK127" s="86"/>
      <c r="AL127" s="86"/>
      <c r="AM127" s="86"/>
    </row>
    <row r="128" spans="1:39" x14ac:dyDescent="0.25">
      <c r="A128" s="134"/>
      <c r="B128" s="86"/>
      <c r="C128" s="86"/>
      <c r="D128" s="86"/>
      <c r="E128" s="86"/>
      <c r="F128" s="86"/>
      <c r="G128" s="86"/>
      <c r="H128" s="86"/>
      <c r="I128" s="86"/>
      <c r="J128" s="86"/>
      <c r="K128" s="86"/>
      <c r="L128" s="86"/>
      <c r="M128" s="86"/>
      <c r="N128" s="86"/>
      <c r="O128" s="86"/>
      <c r="P128" s="86"/>
      <c r="Q128" s="86"/>
      <c r="R128" s="86"/>
      <c r="S128" s="350"/>
      <c r="T128" s="350"/>
      <c r="U128" s="86"/>
      <c r="V128" s="86"/>
      <c r="W128" s="86"/>
      <c r="X128" s="86"/>
      <c r="Y128" s="86"/>
      <c r="Z128" s="86"/>
      <c r="AA128" s="86"/>
      <c r="AB128" s="86"/>
      <c r="AC128" s="86"/>
      <c r="AD128" s="86"/>
      <c r="AE128" s="86"/>
      <c r="AF128" s="86"/>
      <c r="AG128" s="86"/>
      <c r="AH128" s="86"/>
      <c r="AI128" s="86"/>
      <c r="AJ128" s="86"/>
      <c r="AK128" s="86"/>
      <c r="AL128" s="86"/>
      <c r="AM128" s="86"/>
    </row>
    <row r="129" spans="1:39" x14ac:dyDescent="0.25">
      <c r="A129" s="134"/>
      <c r="B129" s="86"/>
      <c r="C129" s="86"/>
      <c r="D129" s="86"/>
      <c r="E129" s="86"/>
      <c r="F129" s="86"/>
      <c r="G129" s="86"/>
      <c r="H129" s="86"/>
      <c r="I129" s="86"/>
      <c r="J129" s="86"/>
      <c r="K129" s="86"/>
      <c r="L129" s="86"/>
      <c r="M129" s="86"/>
      <c r="N129" s="86"/>
      <c r="O129" s="86"/>
      <c r="P129" s="86"/>
      <c r="Q129" s="86"/>
      <c r="R129" s="86"/>
      <c r="S129" s="350"/>
      <c r="T129" s="350"/>
      <c r="U129" s="86"/>
      <c r="V129" s="86"/>
      <c r="W129" s="86"/>
      <c r="X129" s="86"/>
      <c r="Y129" s="86"/>
      <c r="Z129" s="86"/>
      <c r="AA129" s="86"/>
      <c r="AB129" s="86"/>
      <c r="AC129" s="86"/>
      <c r="AD129" s="86"/>
      <c r="AE129" s="86"/>
      <c r="AF129" s="86"/>
      <c r="AG129" s="86"/>
      <c r="AH129" s="86"/>
      <c r="AI129" s="86"/>
      <c r="AJ129" s="86"/>
      <c r="AK129" s="86"/>
      <c r="AL129" s="86"/>
      <c r="AM129" s="86"/>
    </row>
  </sheetData>
  <sheetProtection algorithmName="SHA-512" hashValue="evmof5hYpaU6vK31utsx4Yq+/cW55fPEn5izBe4yRf0PUhjgr7RC7HwG7SchdK9MoICPNGV/Fs3yimxgGeOmIg==" saltValue="E9XAg4O1PwuXwFaUsXm4gg==" spinCount="100000" sheet="1" formatCells="0" insertHyperlinks="0"/>
  <mergeCells count="9">
    <mergeCell ref="A22:A24"/>
    <mergeCell ref="A25:A28"/>
    <mergeCell ref="A29:A31"/>
    <mergeCell ref="B1:E1"/>
    <mergeCell ref="B2:E2"/>
    <mergeCell ref="B3:E3"/>
    <mergeCell ref="A8:A13"/>
    <mergeCell ref="A14:A21"/>
    <mergeCell ref="B6:C6"/>
  </mergeCells>
  <conditionalFormatting sqref="S7:T31">
    <cfRule type="cellIs" dxfId="0" priority="1" operator="equal">
      <formula>""""""</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8"/>
  <sheetViews>
    <sheetView topLeftCell="A8" workbookViewId="0">
      <selection sqref="A1:F1"/>
    </sheetView>
  </sheetViews>
  <sheetFormatPr defaultColWidth="8.85546875" defaultRowHeight="15" x14ac:dyDescent="0.25"/>
  <cols>
    <col min="1" max="1" width="59" style="83" customWidth="1"/>
    <col min="2" max="2" width="5.28515625" style="83" customWidth="1"/>
    <col min="3" max="3" width="15.7109375" style="83" customWidth="1"/>
    <col min="4" max="4" width="20.28515625" style="83" customWidth="1"/>
    <col min="5" max="5" width="16.5703125" style="83" customWidth="1"/>
    <col min="6" max="6" width="20.42578125" style="83" customWidth="1"/>
    <col min="7" max="16384" width="8.85546875" style="88"/>
  </cols>
  <sheetData>
    <row r="1" spans="1:21" s="83" customFormat="1" ht="103.5" customHeight="1" x14ac:dyDescent="0.25">
      <c r="A1" s="757"/>
      <c r="B1" s="757"/>
      <c r="C1" s="757"/>
      <c r="D1" s="757"/>
      <c r="E1" s="757"/>
      <c r="F1" s="757"/>
      <c r="G1" s="101"/>
      <c r="H1" s="101"/>
      <c r="I1" s="101"/>
      <c r="J1" s="101"/>
      <c r="K1" s="101"/>
      <c r="L1" s="101"/>
      <c r="M1" s="101"/>
      <c r="N1" s="101"/>
      <c r="O1" s="101"/>
      <c r="P1" s="101"/>
      <c r="Q1" s="101"/>
      <c r="R1" s="101"/>
      <c r="S1" s="101"/>
      <c r="T1" s="101"/>
      <c r="U1" s="101"/>
    </row>
    <row r="2" spans="1:21" s="83" customFormat="1" ht="45" customHeight="1" x14ac:dyDescent="0.25">
      <c r="A2" s="766" t="str">
        <f>IF(BASE!A3="SELECIONE O TRIBUNAL","",BASE!A3)</f>
        <v>Tribunal de Contas de Minas Gerais</v>
      </c>
      <c r="B2" s="766"/>
      <c r="C2" s="766"/>
      <c r="D2" s="766"/>
      <c r="E2" s="766"/>
      <c r="F2" s="766"/>
      <c r="G2" s="101"/>
      <c r="H2" s="101"/>
      <c r="I2" s="101"/>
      <c r="J2" s="101"/>
      <c r="K2" s="101"/>
      <c r="L2" s="101"/>
      <c r="M2" s="101"/>
      <c r="N2" s="101"/>
      <c r="O2" s="101"/>
      <c r="P2" s="101"/>
      <c r="Q2" s="101"/>
      <c r="R2" s="101"/>
      <c r="S2" s="101"/>
      <c r="T2" s="101"/>
      <c r="U2" s="101"/>
    </row>
    <row r="3" spans="1:21" s="83" customFormat="1" ht="11.25" x14ac:dyDescent="0.25">
      <c r="A3" s="101"/>
      <c r="B3" s="101"/>
      <c r="C3" s="101"/>
      <c r="D3" s="101"/>
      <c r="E3" s="101"/>
      <c r="F3" s="101"/>
      <c r="G3" s="101"/>
      <c r="H3" s="101"/>
      <c r="I3" s="101"/>
      <c r="J3" s="101"/>
      <c r="K3" s="101"/>
      <c r="L3" s="101"/>
      <c r="M3" s="101"/>
      <c r="N3" s="101"/>
      <c r="O3" s="101"/>
      <c r="P3" s="101"/>
      <c r="Q3" s="101"/>
      <c r="R3" s="101"/>
      <c r="S3" s="101"/>
      <c r="T3" s="101"/>
      <c r="U3" s="101"/>
    </row>
    <row r="4" spans="1:21" x14ac:dyDescent="0.25">
      <c r="A4" s="101"/>
      <c r="B4" s="101"/>
      <c r="C4" s="101"/>
      <c r="D4" s="101"/>
      <c r="E4" s="101"/>
      <c r="F4" s="101"/>
      <c r="G4" s="101"/>
      <c r="H4" s="101"/>
      <c r="I4" s="101"/>
      <c r="J4" s="101"/>
      <c r="K4" s="101"/>
      <c r="L4" s="101"/>
      <c r="M4" s="101"/>
      <c r="N4" s="101"/>
      <c r="O4" s="101"/>
      <c r="P4" s="101"/>
      <c r="Q4" s="101"/>
      <c r="R4" s="101"/>
      <c r="S4" s="101"/>
      <c r="T4" s="101"/>
      <c r="U4" s="101"/>
    </row>
    <row r="5" spans="1:21" ht="27" customHeight="1" x14ac:dyDescent="0.25">
      <c r="A5" s="416" t="s">
        <v>1507</v>
      </c>
      <c r="B5" s="417"/>
      <c r="C5" s="417"/>
      <c r="D5" s="418"/>
      <c r="E5" s="417"/>
      <c r="F5" s="417"/>
      <c r="G5" s="101"/>
      <c r="H5" s="101"/>
      <c r="I5" s="101"/>
      <c r="J5" s="101"/>
      <c r="K5" s="101"/>
      <c r="L5" s="101"/>
      <c r="M5" s="101"/>
      <c r="N5" s="101"/>
      <c r="O5" s="101"/>
      <c r="P5" s="101"/>
      <c r="Q5" s="101"/>
      <c r="R5" s="101"/>
      <c r="S5" s="101"/>
      <c r="T5" s="101"/>
      <c r="U5" s="101"/>
    </row>
    <row r="6" spans="1:21" ht="28.5" customHeight="1" thickBot="1" x14ac:dyDescent="0.3">
      <c r="A6" s="101"/>
      <c r="B6" s="101"/>
      <c r="C6" s="775" t="s">
        <v>1632</v>
      </c>
      <c r="D6" s="776"/>
      <c r="E6" s="776"/>
      <c r="F6" s="776"/>
      <c r="G6" s="101"/>
      <c r="H6" s="101"/>
      <c r="I6" s="101"/>
      <c r="J6" s="101"/>
      <c r="K6" s="101"/>
      <c r="L6" s="101"/>
      <c r="M6" s="101"/>
      <c r="N6" s="101"/>
      <c r="O6" s="101"/>
      <c r="P6" s="101"/>
      <c r="Q6" s="101"/>
      <c r="R6" s="101"/>
      <c r="S6" s="101"/>
      <c r="T6" s="101"/>
      <c r="U6" s="101"/>
    </row>
    <row r="7" spans="1:21" ht="38.25" customHeight="1" x14ac:dyDescent="0.25">
      <c r="A7" s="767" t="s">
        <v>1627</v>
      </c>
      <c r="B7" s="768"/>
      <c r="C7" s="771" t="s">
        <v>1619</v>
      </c>
      <c r="D7" s="772"/>
      <c r="E7" s="771" t="s">
        <v>1592</v>
      </c>
      <c r="F7" s="772"/>
      <c r="G7" s="101"/>
      <c r="H7" s="101"/>
      <c r="I7" s="101"/>
      <c r="J7" s="101"/>
      <c r="K7" s="101"/>
      <c r="L7" s="101"/>
      <c r="M7" s="101"/>
      <c r="N7" s="101"/>
      <c r="O7" s="101"/>
      <c r="P7" s="101"/>
      <c r="Q7" s="101"/>
      <c r="R7" s="101"/>
      <c r="S7" s="101"/>
      <c r="T7" s="101"/>
      <c r="U7" s="101"/>
    </row>
    <row r="8" spans="1:21" ht="28.5" customHeight="1" thickBot="1" x14ac:dyDescent="0.3">
      <c r="A8" s="769"/>
      <c r="B8" s="770"/>
      <c r="C8" s="102" t="s">
        <v>1508</v>
      </c>
      <c r="D8" s="102" t="s">
        <v>1509</v>
      </c>
      <c r="E8" s="102" t="s">
        <v>1508</v>
      </c>
      <c r="F8" s="102" t="s">
        <v>1509</v>
      </c>
      <c r="G8" s="101"/>
      <c r="H8" s="101"/>
      <c r="I8" s="101"/>
      <c r="J8" s="101"/>
      <c r="K8" s="101"/>
      <c r="L8" s="101"/>
      <c r="M8" s="101"/>
      <c r="N8" s="101"/>
      <c r="O8" s="101"/>
      <c r="P8" s="101"/>
      <c r="Q8" s="101"/>
      <c r="R8" s="101"/>
      <c r="S8" s="101"/>
      <c r="T8" s="101"/>
      <c r="U8" s="101"/>
    </row>
    <row r="9" spans="1:21" ht="72.75" customHeight="1" x14ac:dyDescent="0.25">
      <c r="A9" s="412" t="s">
        <v>1631</v>
      </c>
      <c r="B9" s="103">
        <v>4</v>
      </c>
      <c r="C9" s="207">
        <f>COUNTIF('ResumoxQATC e Gráfico Radial'!D$7:D$31,B9)</f>
        <v>2</v>
      </c>
      <c r="D9" s="208">
        <f>IFERROR(C9/$C$15,"")</f>
        <v>0.08</v>
      </c>
      <c r="E9" s="207">
        <f>COUNTIF('ResumoxQATC e Gráfico Radial'!E$7:E$31,B9)</f>
        <v>2</v>
      </c>
      <c r="F9" s="208">
        <f>IFERROR(E9/$C$15,"")</f>
        <v>0.08</v>
      </c>
      <c r="G9" s="101"/>
      <c r="H9" s="101"/>
      <c r="I9" s="101"/>
      <c r="J9" s="101"/>
      <c r="K9" s="101"/>
      <c r="L9" s="101"/>
      <c r="M9" s="101"/>
      <c r="N9" s="101"/>
      <c r="O9" s="101"/>
      <c r="P9" s="101"/>
      <c r="Q9" s="101"/>
      <c r="R9" s="101"/>
      <c r="S9" s="101"/>
      <c r="T9" s="101"/>
      <c r="U9" s="101"/>
    </row>
    <row r="10" spans="1:21" ht="66" customHeight="1" x14ac:dyDescent="0.25">
      <c r="A10" s="413" t="s">
        <v>1630</v>
      </c>
      <c r="B10" s="103">
        <v>3</v>
      </c>
      <c r="C10" s="207">
        <f>COUNTIF('ResumoxQATC e Gráfico Radial'!D$7:D$31,B10)</f>
        <v>10</v>
      </c>
      <c r="D10" s="208">
        <f t="shared" ref="D10:D13" si="0">IFERROR(C10/C$15,"")</f>
        <v>0.4</v>
      </c>
      <c r="E10" s="207">
        <f>COUNTIF('ResumoxQATC e Gráfico Radial'!E$7:E$31,B10)</f>
        <v>10</v>
      </c>
      <c r="F10" s="208">
        <f t="shared" ref="F10:F13" si="1">IFERROR(E10/$C$15,"")</f>
        <v>0.4</v>
      </c>
      <c r="G10" s="101"/>
      <c r="H10" s="101"/>
      <c r="I10" s="101"/>
      <c r="J10" s="101"/>
      <c r="K10" s="101"/>
      <c r="L10" s="101"/>
      <c r="M10" s="101"/>
      <c r="N10" s="101"/>
      <c r="O10" s="101"/>
      <c r="P10" s="101"/>
      <c r="Q10" s="101"/>
      <c r="R10" s="101"/>
      <c r="S10" s="101"/>
      <c r="T10" s="101"/>
      <c r="U10" s="101"/>
    </row>
    <row r="11" spans="1:21" ht="76.5" customHeight="1" x14ac:dyDescent="0.25">
      <c r="A11" s="412" t="s">
        <v>1629</v>
      </c>
      <c r="B11" s="103">
        <v>2</v>
      </c>
      <c r="C11" s="207">
        <f>COUNTIF('ResumoxQATC e Gráfico Radial'!D$7:D$31,B11)</f>
        <v>4</v>
      </c>
      <c r="D11" s="208">
        <f t="shared" si="0"/>
        <v>0.16</v>
      </c>
      <c r="E11" s="207">
        <f>COUNTIF('ResumoxQATC e Gráfico Radial'!E$7:E$31,B11)</f>
        <v>4</v>
      </c>
      <c r="F11" s="208">
        <f t="shared" si="1"/>
        <v>0.16</v>
      </c>
      <c r="G11" s="101"/>
      <c r="H11" s="101"/>
      <c r="I11" s="101"/>
      <c r="J11" s="101"/>
      <c r="K11" s="101"/>
      <c r="L11" s="101"/>
      <c r="M11" s="101"/>
      <c r="N11" s="101"/>
      <c r="O11" s="101"/>
      <c r="P11" s="101"/>
      <c r="Q11" s="101"/>
      <c r="R11" s="101"/>
      <c r="S11" s="101"/>
      <c r="T11" s="101"/>
      <c r="U11" s="101"/>
    </row>
    <row r="12" spans="1:21" ht="66" customHeight="1" x14ac:dyDescent="0.25">
      <c r="A12" s="412" t="s">
        <v>1628</v>
      </c>
      <c r="B12" s="103">
        <v>1</v>
      </c>
      <c r="C12" s="207">
        <f>COUNTIF('ResumoxQATC e Gráfico Radial'!D$7:D$31,B12)</f>
        <v>7</v>
      </c>
      <c r="D12" s="208">
        <f t="shared" si="0"/>
        <v>0.28000000000000003</v>
      </c>
      <c r="E12" s="207">
        <f>COUNTIF('ResumoxQATC e Gráfico Radial'!E$7:E$31,B12)</f>
        <v>7</v>
      </c>
      <c r="F12" s="208">
        <f t="shared" si="1"/>
        <v>0.28000000000000003</v>
      </c>
      <c r="G12" s="101"/>
      <c r="H12" s="101"/>
      <c r="I12" s="101"/>
      <c r="J12" s="101"/>
      <c r="K12" s="101"/>
      <c r="L12" s="101"/>
      <c r="M12" s="101"/>
      <c r="N12" s="101"/>
      <c r="O12" s="101"/>
      <c r="P12" s="101"/>
      <c r="Q12" s="101"/>
      <c r="R12" s="101"/>
      <c r="S12" s="101"/>
      <c r="T12" s="101"/>
      <c r="U12" s="101"/>
    </row>
    <row r="13" spans="1:21" ht="66.75" customHeight="1" x14ac:dyDescent="0.25">
      <c r="A13" s="411" t="s">
        <v>1626</v>
      </c>
      <c r="B13" s="103">
        <v>0</v>
      </c>
      <c r="C13" s="207">
        <f>COUNTIF('ResumoxQATC e Gráfico Radial'!D$7:D$31,B13)</f>
        <v>2</v>
      </c>
      <c r="D13" s="208">
        <f t="shared" si="0"/>
        <v>0.08</v>
      </c>
      <c r="E13" s="207">
        <f>COUNTIF('ResumoxQATC e Gráfico Radial'!E$7:E$31,B13)</f>
        <v>2</v>
      </c>
      <c r="F13" s="208">
        <f t="shared" si="1"/>
        <v>0.08</v>
      </c>
      <c r="G13" s="101"/>
      <c r="H13" s="101"/>
      <c r="I13" s="101"/>
      <c r="J13" s="101"/>
      <c r="K13" s="101"/>
      <c r="L13" s="101"/>
      <c r="M13" s="101"/>
      <c r="N13" s="101"/>
      <c r="O13" s="101"/>
      <c r="P13" s="101"/>
      <c r="Q13" s="101"/>
      <c r="R13" s="101"/>
      <c r="S13" s="101"/>
      <c r="T13" s="101"/>
      <c r="U13" s="101"/>
    </row>
    <row r="14" spans="1:21" ht="66.75" customHeight="1" x14ac:dyDescent="0.25">
      <c r="A14" s="206" t="s">
        <v>1591</v>
      </c>
      <c r="B14" s="103" t="s">
        <v>1471</v>
      </c>
      <c r="C14" s="207">
        <f>COUNTIF('ResumoxQATC e Gráfico Radial'!D$7:D$31,"NÃO AVALIADO")</f>
        <v>0</v>
      </c>
      <c r="D14" s="208">
        <f t="shared" ref="D14" si="2">IFERROR(C14/C$15,"")</f>
        <v>0</v>
      </c>
      <c r="E14" s="207">
        <f>COUNTIF('ResumoxQATC e Gráfico Radial'!E$7:E$31,"NÃO AVALIADO")</f>
        <v>0</v>
      </c>
      <c r="F14" s="208">
        <f t="shared" ref="F14" si="3">IFERROR(E14/$C$15,"")</f>
        <v>0</v>
      </c>
      <c r="G14" s="101"/>
      <c r="H14" s="101"/>
      <c r="I14" s="101"/>
      <c r="J14" s="101"/>
      <c r="K14" s="101"/>
      <c r="L14" s="101"/>
      <c r="M14" s="101"/>
      <c r="N14" s="101"/>
      <c r="O14" s="101"/>
      <c r="P14" s="101"/>
      <c r="Q14" s="101"/>
      <c r="R14" s="101"/>
      <c r="S14" s="101"/>
      <c r="T14" s="101"/>
      <c r="U14" s="101"/>
    </row>
    <row r="15" spans="1:21" ht="33" customHeight="1" x14ac:dyDescent="0.25">
      <c r="A15" s="414" t="s">
        <v>1510</v>
      </c>
      <c r="B15" s="414"/>
      <c r="C15" s="414">
        <f>SUM(C9:C14)</f>
        <v>25</v>
      </c>
      <c r="D15" s="415"/>
      <c r="E15" s="414">
        <f>SUM(E9:E14)</f>
        <v>25</v>
      </c>
      <c r="F15" s="415"/>
      <c r="G15" s="101"/>
      <c r="H15" s="101"/>
      <c r="I15" s="101"/>
      <c r="J15" s="101"/>
      <c r="K15" s="101"/>
      <c r="L15" s="101"/>
      <c r="M15" s="101"/>
      <c r="N15" s="101"/>
      <c r="O15" s="101"/>
      <c r="P15" s="101"/>
      <c r="Q15" s="101"/>
      <c r="R15" s="101"/>
      <c r="S15" s="101"/>
      <c r="T15" s="101"/>
      <c r="U15" s="101"/>
    </row>
    <row r="16" spans="1:21" ht="48" customHeight="1" x14ac:dyDescent="0.25">
      <c r="A16" s="101"/>
      <c r="B16" s="101"/>
      <c r="C16" s="101"/>
      <c r="D16" s="101"/>
      <c r="E16" s="101"/>
      <c r="F16" s="101"/>
      <c r="G16" s="101"/>
      <c r="H16" s="101"/>
      <c r="I16" s="101"/>
      <c r="J16" s="101"/>
      <c r="K16" s="101"/>
      <c r="L16" s="101"/>
      <c r="M16" s="101"/>
      <c r="N16" s="101"/>
      <c r="O16" s="101"/>
      <c r="P16" s="101"/>
      <c r="Q16" s="101"/>
      <c r="R16" s="101"/>
      <c r="S16" s="101"/>
      <c r="T16" s="101"/>
      <c r="U16" s="101"/>
    </row>
    <row r="17" spans="1:21" ht="48" customHeight="1" x14ac:dyDescent="0.25">
      <c r="A17" s="101"/>
      <c r="B17" s="101"/>
      <c r="C17" s="101"/>
      <c r="D17" s="101"/>
      <c r="E17" s="101"/>
      <c r="F17" s="101"/>
      <c r="G17" s="101"/>
      <c r="H17" s="101"/>
      <c r="I17" s="101"/>
      <c r="J17" s="101"/>
      <c r="K17" s="101"/>
      <c r="L17" s="101"/>
      <c r="M17" s="101"/>
      <c r="N17" s="101"/>
      <c r="O17" s="101"/>
      <c r="P17" s="101"/>
      <c r="Q17" s="101"/>
      <c r="R17" s="101"/>
      <c r="S17" s="101"/>
      <c r="T17" s="101"/>
      <c r="U17" s="101"/>
    </row>
    <row r="18" spans="1:21" ht="48" customHeight="1" x14ac:dyDescent="0.25">
      <c r="A18" s="101"/>
      <c r="B18" s="101"/>
      <c r="C18" s="101"/>
      <c r="D18" s="101"/>
      <c r="E18" s="101"/>
      <c r="F18" s="101"/>
      <c r="G18" s="101"/>
      <c r="H18" s="101"/>
      <c r="I18" s="101"/>
      <c r="J18" s="101"/>
      <c r="K18" s="101"/>
      <c r="L18" s="101"/>
      <c r="M18" s="101"/>
      <c r="N18" s="101"/>
      <c r="O18" s="101"/>
      <c r="P18" s="101"/>
      <c r="Q18" s="101"/>
      <c r="R18" s="101"/>
      <c r="S18" s="101"/>
      <c r="T18" s="101"/>
      <c r="U18" s="101"/>
    </row>
    <row r="19" spans="1:21" ht="48" customHeight="1" x14ac:dyDescent="0.25">
      <c r="A19" s="101"/>
      <c r="B19" s="101"/>
      <c r="C19" s="101"/>
      <c r="D19" s="101"/>
      <c r="E19" s="101"/>
      <c r="F19" s="101"/>
      <c r="G19" s="101"/>
      <c r="H19" s="101"/>
      <c r="I19" s="101"/>
      <c r="J19" s="101"/>
      <c r="K19" s="101"/>
      <c r="L19" s="101"/>
      <c r="M19" s="101"/>
      <c r="N19" s="101"/>
      <c r="O19" s="101"/>
      <c r="P19" s="101"/>
      <c r="Q19" s="101"/>
      <c r="R19" s="101"/>
      <c r="S19" s="101"/>
      <c r="T19" s="101"/>
      <c r="U19" s="101"/>
    </row>
    <row r="20" spans="1:21" ht="48" customHeight="1" x14ac:dyDescent="0.25">
      <c r="A20" s="101"/>
      <c r="B20" s="101"/>
      <c r="C20" s="101"/>
      <c r="D20" s="101"/>
      <c r="E20" s="101"/>
      <c r="F20" s="101"/>
      <c r="G20" s="101"/>
      <c r="H20" s="101"/>
      <c r="I20" s="101"/>
      <c r="J20" s="101"/>
      <c r="K20" s="101"/>
      <c r="L20" s="101"/>
      <c r="M20" s="101"/>
      <c r="N20" s="101"/>
      <c r="O20" s="101"/>
      <c r="P20" s="101"/>
      <c r="Q20" s="101"/>
      <c r="R20" s="101"/>
      <c r="S20" s="101"/>
      <c r="T20" s="101"/>
      <c r="U20" s="101"/>
    </row>
    <row r="21" spans="1:21" ht="48" customHeight="1" x14ac:dyDescent="0.25">
      <c r="A21" s="101"/>
      <c r="B21" s="101"/>
      <c r="C21" s="101"/>
      <c r="D21" s="101"/>
      <c r="E21" s="101"/>
      <c r="F21" s="101"/>
      <c r="G21" s="101"/>
      <c r="H21" s="101"/>
      <c r="I21" s="101"/>
      <c r="J21" s="101"/>
      <c r="K21" s="101"/>
      <c r="L21" s="101"/>
      <c r="M21" s="101"/>
      <c r="N21" s="101"/>
      <c r="O21" s="101"/>
      <c r="P21" s="101"/>
      <c r="Q21" s="101"/>
      <c r="R21" s="101"/>
      <c r="S21" s="101"/>
      <c r="T21" s="101"/>
      <c r="U21" s="101"/>
    </row>
    <row r="22" spans="1:21" ht="48" customHeight="1" x14ac:dyDescent="0.25">
      <c r="A22" s="101"/>
      <c r="B22" s="101"/>
      <c r="C22" s="101"/>
      <c r="D22" s="101"/>
      <c r="E22" s="101"/>
      <c r="F22" s="101"/>
      <c r="G22" s="101"/>
      <c r="H22" s="101"/>
      <c r="I22" s="101"/>
      <c r="J22" s="101"/>
      <c r="K22" s="101"/>
      <c r="L22" s="101"/>
      <c r="M22" s="101"/>
      <c r="N22" s="101"/>
      <c r="O22" s="101"/>
      <c r="P22" s="101"/>
      <c r="Q22" s="101"/>
      <c r="R22" s="101"/>
      <c r="S22" s="101"/>
      <c r="T22" s="101"/>
      <c r="U22" s="101"/>
    </row>
    <row r="23" spans="1:21" ht="48"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row>
    <row r="24" spans="1:21" ht="48" customHeight="1" x14ac:dyDescent="0.25">
      <c r="A24" s="101"/>
      <c r="B24" s="101"/>
      <c r="C24" s="101"/>
      <c r="D24" s="101"/>
      <c r="E24" s="101"/>
      <c r="F24" s="101"/>
      <c r="G24" s="101"/>
      <c r="H24" s="101"/>
      <c r="I24" s="101"/>
      <c r="J24" s="101"/>
      <c r="K24" s="101"/>
      <c r="L24" s="101"/>
      <c r="M24" s="101"/>
      <c r="N24" s="101"/>
      <c r="O24" s="101"/>
      <c r="P24" s="101"/>
      <c r="Q24" s="101"/>
      <c r="R24" s="101"/>
      <c r="S24" s="101"/>
      <c r="T24" s="101"/>
      <c r="U24" s="101"/>
    </row>
    <row r="25" spans="1:21" ht="48" customHeight="1" x14ac:dyDescent="0.25">
      <c r="A25" s="101"/>
      <c r="B25" s="101"/>
      <c r="C25" s="101"/>
      <c r="D25" s="101"/>
      <c r="E25" s="101"/>
      <c r="F25" s="101"/>
      <c r="G25" s="101"/>
      <c r="H25" s="101"/>
      <c r="I25" s="101"/>
      <c r="J25" s="101"/>
      <c r="K25" s="101"/>
      <c r="L25" s="101"/>
      <c r="M25" s="101"/>
      <c r="N25" s="101"/>
      <c r="O25" s="101"/>
      <c r="P25" s="101"/>
      <c r="Q25" s="101"/>
      <c r="R25" s="101"/>
      <c r="S25" s="101"/>
      <c r="T25" s="101"/>
      <c r="U25" s="101"/>
    </row>
    <row r="26" spans="1:21" ht="48" customHeight="1" x14ac:dyDescent="0.25">
      <c r="A26" s="101"/>
      <c r="B26" s="101"/>
      <c r="C26" s="101"/>
      <c r="D26" s="101"/>
      <c r="E26" s="101"/>
      <c r="F26" s="101"/>
      <c r="G26" s="101"/>
      <c r="H26" s="101"/>
      <c r="I26" s="101"/>
      <c r="J26" s="101"/>
      <c r="K26" s="101"/>
      <c r="L26" s="101"/>
      <c r="M26" s="101"/>
      <c r="N26" s="101"/>
      <c r="O26" s="101"/>
      <c r="P26" s="101"/>
      <c r="Q26" s="101"/>
      <c r="R26" s="101"/>
      <c r="S26" s="101"/>
      <c r="T26" s="101"/>
      <c r="U26" s="101"/>
    </row>
    <row r="27" spans="1:21" ht="48" customHeight="1" x14ac:dyDescent="0.25">
      <c r="A27" s="101"/>
      <c r="B27" s="101"/>
      <c r="C27" s="101"/>
      <c r="D27" s="101"/>
      <c r="E27" s="101"/>
      <c r="F27" s="101"/>
      <c r="G27" s="101"/>
      <c r="H27" s="101"/>
      <c r="I27" s="101"/>
      <c r="J27" s="101"/>
      <c r="K27" s="101"/>
      <c r="L27" s="101"/>
      <c r="M27" s="101"/>
      <c r="N27" s="101"/>
      <c r="O27" s="101"/>
      <c r="P27" s="101"/>
      <c r="Q27" s="101"/>
      <c r="R27" s="101"/>
      <c r="S27" s="101"/>
      <c r="T27" s="101"/>
      <c r="U27" s="101"/>
    </row>
    <row r="28" spans="1:21" ht="48"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row>
    <row r="29" spans="1:21" ht="55.5" customHeight="1" x14ac:dyDescent="0.25">
      <c r="A29" s="101"/>
      <c r="B29" s="101"/>
      <c r="C29" s="101"/>
      <c r="D29" s="101"/>
      <c r="E29" s="101"/>
      <c r="F29" s="101"/>
      <c r="G29" s="101"/>
      <c r="H29" s="101"/>
      <c r="I29" s="101"/>
      <c r="J29" s="101"/>
      <c r="K29" s="101"/>
      <c r="L29" s="101"/>
      <c r="M29" s="101"/>
      <c r="N29" s="101"/>
      <c r="O29" s="101"/>
      <c r="P29" s="101"/>
      <c r="Q29" s="101"/>
      <c r="R29" s="101"/>
      <c r="S29" s="101"/>
      <c r="T29" s="101"/>
      <c r="U29" s="101"/>
    </row>
    <row r="30" spans="1:21" ht="15" customHeight="1" x14ac:dyDescent="0.25">
      <c r="A30" s="101"/>
      <c r="B30" s="101"/>
      <c r="C30" s="101"/>
      <c r="D30" s="101"/>
      <c r="E30" s="101"/>
      <c r="F30" s="101"/>
      <c r="G30" s="101"/>
      <c r="H30" s="101"/>
      <c r="I30" s="101"/>
      <c r="J30" s="101"/>
      <c r="K30" s="101"/>
      <c r="L30" s="101"/>
      <c r="M30" s="101"/>
      <c r="N30" s="101"/>
      <c r="O30" s="101"/>
      <c r="P30" s="101"/>
      <c r="Q30" s="101"/>
      <c r="R30" s="101"/>
      <c r="S30" s="101"/>
      <c r="T30" s="101"/>
      <c r="U30" s="101"/>
    </row>
    <row r="31" spans="1:21" ht="0.75" customHeight="1" x14ac:dyDescent="0.25">
      <c r="A31" s="101"/>
      <c r="B31" s="101"/>
      <c r="C31" s="101"/>
      <c r="D31" s="101"/>
      <c r="E31" s="101"/>
      <c r="F31" s="101"/>
      <c r="G31" s="101"/>
      <c r="H31" s="101"/>
      <c r="I31" s="101"/>
      <c r="J31" s="101"/>
      <c r="K31" s="101"/>
      <c r="L31" s="101"/>
      <c r="M31" s="101"/>
      <c r="N31" s="101"/>
      <c r="O31" s="101"/>
      <c r="P31" s="101"/>
      <c r="Q31" s="101"/>
      <c r="R31" s="101"/>
      <c r="S31" s="101"/>
      <c r="T31" s="101"/>
      <c r="U31" s="101"/>
    </row>
    <row r="32" spans="1:21" ht="34.5" customHeight="1" x14ac:dyDescent="0.25">
      <c r="A32" s="104" t="s">
        <v>1511</v>
      </c>
      <c r="B32" s="105"/>
      <c r="C32" s="105"/>
      <c r="D32" s="105"/>
      <c r="E32" s="105"/>
      <c r="F32" s="105"/>
      <c r="G32" s="101"/>
      <c r="H32" s="101"/>
      <c r="I32" s="101"/>
      <c r="J32" s="101"/>
      <c r="K32" s="101"/>
      <c r="L32" s="101"/>
      <c r="M32" s="101"/>
      <c r="N32" s="101"/>
      <c r="O32" s="101"/>
      <c r="P32" s="101"/>
      <c r="Q32" s="101"/>
      <c r="R32" s="101"/>
      <c r="S32" s="101"/>
      <c r="T32" s="101"/>
      <c r="U32" s="101"/>
    </row>
    <row r="33" spans="1:21" ht="33.75" customHeight="1" x14ac:dyDescent="0.25">
      <c r="A33" s="106"/>
      <c r="B33" s="101"/>
      <c r="C33" s="101"/>
      <c r="D33" s="101"/>
      <c r="E33" s="101"/>
      <c r="F33" s="101"/>
      <c r="G33" s="101"/>
      <c r="H33" s="101"/>
      <c r="I33" s="101"/>
      <c r="J33" s="101"/>
      <c r="K33" s="101"/>
      <c r="L33" s="101"/>
      <c r="M33" s="101"/>
      <c r="N33" s="101"/>
      <c r="O33" s="101"/>
      <c r="P33" s="101"/>
      <c r="Q33" s="101"/>
      <c r="R33" s="101"/>
      <c r="S33" s="101"/>
      <c r="T33" s="101"/>
      <c r="U33" s="101"/>
    </row>
    <row r="34" spans="1:21" ht="33.75" customHeight="1" x14ac:dyDescent="0.25">
      <c r="A34" s="106"/>
      <c r="B34" s="101"/>
      <c r="C34" s="101"/>
      <c r="D34" s="101"/>
      <c r="E34" s="101"/>
      <c r="F34" s="101"/>
      <c r="G34" s="101"/>
      <c r="H34" s="101"/>
      <c r="I34" s="101"/>
      <c r="J34" s="101"/>
      <c r="K34" s="101"/>
      <c r="L34" s="101"/>
      <c r="M34" s="101"/>
      <c r="N34" s="101"/>
      <c r="O34" s="101"/>
      <c r="P34" s="101"/>
      <c r="Q34" s="101"/>
      <c r="R34" s="101"/>
      <c r="S34" s="101"/>
      <c r="T34" s="101"/>
      <c r="U34" s="101"/>
    </row>
    <row r="35" spans="1:21" x14ac:dyDescent="0.25">
      <c r="A35" s="101"/>
      <c r="B35" s="101"/>
      <c r="C35" s="101"/>
      <c r="D35" s="101"/>
      <c r="E35" s="101"/>
      <c r="F35" s="101"/>
      <c r="G35" s="101"/>
      <c r="H35" s="101"/>
      <c r="I35" s="101"/>
      <c r="J35" s="101"/>
      <c r="K35" s="101"/>
      <c r="L35" s="101"/>
      <c r="M35" s="101"/>
      <c r="N35" s="101"/>
      <c r="O35" s="101"/>
      <c r="P35" s="101"/>
      <c r="Q35" s="101"/>
      <c r="R35" s="101"/>
      <c r="S35" s="101"/>
      <c r="T35" s="101"/>
      <c r="U35" s="101"/>
    </row>
    <row r="36" spans="1:21" hidden="1" x14ac:dyDescent="0.25">
      <c r="A36" s="101"/>
      <c r="B36" s="101"/>
      <c r="C36" s="101"/>
      <c r="D36" s="101"/>
      <c r="E36" s="101"/>
      <c r="F36" s="101"/>
      <c r="G36" s="101"/>
      <c r="H36" s="101"/>
      <c r="I36" s="101"/>
      <c r="J36" s="101"/>
      <c r="K36" s="101"/>
      <c r="L36" s="101"/>
      <c r="M36" s="101"/>
      <c r="N36" s="101"/>
      <c r="O36" s="101"/>
      <c r="P36" s="101"/>
      <c r="Q36" s="101"/>
      <c r="R36" s="101"/>
      <c r="S36" s="101"/>
      <c r="T36" s="101"/>
      <c r="U36" s="101"/>
    </row>
    <row r="37" spans="1:21" ht="45.75" hidden="1" customHeight="1" x14ac:dyDescent="0.25">
      <c r="A37" s="773" t="s">
        <v>1512</v>
      </c>
      <c r="B37" s="774"/>
      <c r="C37" s="107">
        <v>108</v>
      </c>
      <c r="D37" s="107"/>
      <c r="E37" s="101"/>
      <c r="F37" s="101"/>
      <c r="G37" s="101"/>
      <c r="H37" s="101"/>
      <c r="I37" s="101"/>
      <c r="J37" s="101"/>
      <c r="K37" s="101"/>
      <c r="L37" s="101"/>
      <c r="M37" s="101"/>
      <c r="N37" s="101"/>
      <c r="O37" s="101"/>
      <c r="P37" s="101"/>
      <c r="Q37" s="101"/>
      <c r="R37" s="101"/>
      <c r="S37" s="101"/>
      <c r="T37" s="101"/>
      <c r="U37" s="101"/>
    </row>
    <row r="38" spans="1:21" ht="32.25" hidden="1" customHeight="1" x14ac:dyDescent="0.25">
      <c r="A38" s="762" t="s">
        <v>1513</v>
      </c>
      <c r="B38" s="763"/>
      <c r="C38" s="107">
        <v>83</v>
      </c>
      <c r="D38" s="107"/>
      <c r="E38" s="101"/>
      <c r="F38" s="101"/>
      <c r="G38" s="101"/>
      <c r="H38" s="101"/>
      <c r="I38" s="101"/>
      <c r="J38" s="101"/>
      <c r="K38" s="101"/>
      <c r="L38" s="101"/>
      <c r="M38" s="101"/>
      <c r="N38" s="101"/>
      <c r="O38" s="101"/>
      <c r="P38" s="101"/>
      <c r="Q38" s="101"/>
      <c r="R38" s="101"/>
      <c r="S38" s="101"/>
      <c r="T38" s="101"/>
      <c r="U38" s="101"/>
    </row>
    <row r="39" spans="1:21" ht="34.5" hidden="1" customHeight="1" x14ac:dyDescent="0.25">
      <c r="A39" s="764" t="s">
        <v>1514</v>
      </c>
      <c r="B39" s="765"/>
      <c r="C39" s="108">
        <v>0.76851851851851849</v>
      </c>
      <c r="D39" s="108"/>
      <c r="E39" s="101"/>
      <c r="F39" s="101"/>
      <c r="G39" s="101"/>
      <c r="H39" s="101"/>
      <c r="I39" s="101"/>
      <c r="J39" s="101"/>
      <c r="K39" s="101"/>
      <c r="L39" s="101"/>
      <c r="M39" s="101"/>
      <c r="N39" s="101"/>
      <c r="O39" s="101"/>
      <c r="P39" s="101"/>
      <c r="Q39" s="101"/>
      <c r="R39" s="101"/>
      <c r="S39" s="101"/>
      <c r="T39" s="101"/>
      <c r="U39" s="101"/>
    </row>
    <row r="40" spans="1:21" x14ac:dyDescent="0.25">
      <c r="A40" s="101"/>
      <c r="B40" s="101"/>
      <c r="C40" s="101"/>
      <c r="D40" s="101"/>
      <c r="E40" s="101"/>
      <c r="F40" s="101"/>
      <c r="G40" s="101"/>
      <c r="H40" s="101"/>
      <c r="I40" s="101"/>
      <c r="J40" s="101"/>
      <c r="K40" s="101"/>
      <c r="L40" s="101"/>
      <c r="M40" s="101"/>
      <c r="N40" s="101"/>
      <c r="O40" s="101"/>
      <c r="P40" s="101"/>
      <c r="Q40" s="101"/>
      <c r="R40" s="101"/>
      <c r="S40" s="101"/>
      <c r="T40" s="101"/>
      <c r="U40" s="101"/>
    </row>
    <row r="41" spans="1:21" x14ac:dyDescent="0.25">
      <c r="A41" s="101"/>
      <c r="B41" s="101"/>
      <c r="C41" s="101"/>
      <c r="D41" s="101"/>
      <c r="E41" s="101"/>
      <c r="F41" s="101"/>
      <c r="G41" s="101"/>
      <c r="H41" s="101"/>
      <c r="I41" s="101"/>
      <c r="J41" s="101"/>
      <c r="K41" s="101"/>
      <c r="L41" s="101"/>
      <c r="M41" s="101"/>
      <c r="N41" s="101"/>
      <c r="O41" s="101"/>
      <c r="P41" s="101"/>
      <c r="Q41" s="101"/>
      <c r="R41" s="101"/>
      <c r="S41" s="101"/>
      <c r="T41" s="101"/>
      <c r="U41" s="101"/>
    </row>
    <row r="42" spans="1:21" x14ac:dyDescent="0.25">
      <c r="A42" s="101"/>
      <c r="B42" s="101"/>
      <c r="C42" s="101"/>
      <c r="D42" s="101"/>
      <c r="E42" s="101"/>
      <c r="F42" s="101"/>
      <c r="G42" s="101"/>
      <c r="H42" s="101"/>
      <c r="I42" s="101"/>
      <c r="J42" s="101"/>
      <c r="K42" s="101"/>
      <c r="L42" s="101"/>
      <c r="M42" s="101"/>
      <c r="N42" s="101"/>
      <c r="O42" s="101"/>
      <c r="P42" s="101"/>
      <c r="Q42" s="101"/>
      <c r="R42" s="101"/>
      <c r="S42" s="101"/>
      <c r="T42" s="101"/>
      <c r="U42" s="101"/>
    </row>
    <row r="43" spans="1:21" x14ac:dyDescent="0.25">
      <c r="A43" s="101"/>
      <c r="B43" s="101"/>
      <c r="C43" s="101"/>
      <c r="D43" s="101"/>
      <c r="E43" s="101"/>
      <c r="F43" s="101"/>
      <c r="G43" s="101"/>
      <c r="H43" s="101"/>
      <c r="I43" s="101"/>
      <c r="J43" s="101"/>
      <c r="K43" s="101"/>
      <c r="L43" s="101"/>
      <c r="M43" s="101"/>
      <c r="N43" s="101"/>
      <c r="O43" s="101"/>
      <c r="P43" s="101"/>
      <c r="Q43" s="101"/>
      <c r="R43" s="101"/>
      <c r="S43" s="101"/>
      <c r="T43" s="101"/>
      <c r="U43" s="101"/>
    </row>
    <row r="44" spans="1:21" x14ac:dyDescent="0.25">
      <c r="A44" s="101"/>
      <c r="B44" s="101"/>
      <c r="C44" s="101"/>
      <c r="D44" s="101"/>
      <c r="E44" s="101"/>
      <c r="F44" s="101"/>
      <c r="G44" s="101"/>
      <c r="H44" s="101"/>
      <c r="I44" s="101"/>
      <c r="J44" s="101"/>
      <c r="K44" s="101"/>
      <c r="L44" s="101"/>
      <c r="M44" s="101"/>
      <c r="N44" s="101"/>
      <c r="O44" s="101"/>
      <c r="P44" s="101"/>
      <c r="Q44" s="101"/>
      <c r="R44" s="101"/>
      <c r="S44" s="101"/>
      <c r="T44" s="101"/>
      <c r="U44" s="101"/>
    </row>
    <row r="45" spans="1:21" x14ac:dyDescent="0.25">
      <c r="A45" s="101"/>
      <c r="B45" s="101"/>
      <c r="C45" s="101"/>
      <c r="D45" s="101"/>
      <c r="E45" s="101"/>
      <c r="F45" s="101"/>
      <c r="G45" s="101"/>
      <c r="H45" s="101"/>
      <c r="I45" s="101"/>
      <c r="J45" s="101"/>
      <c r="K45" s="101"/>
      <c r="L45" s="101"/>
      <c r="M45" s="101"/>
      <c r="N45" s="101"/>
      <c r="O45" s="101"/>
      <c r="P45" s="101"/>
      <c r="Q45" s="101"/>
      <c r="R45" s="101"/>
      <c r="S45" s="101"/>
      <c r="T45" s="101"/>
      <c r="U45" s="101"/>
    </row>
    <row r="46" spans="1:21" x14ac:dyDescent="0.25">
      <c r="A46" s="101"/>
      <c r="B46" s="101"/>
      <c r="C46" s="101"/>
      <c r="D46" s="101"/>
      <c r="E46" s="101"/>
      <c r="F46" s="101"/>
      <c r="G46" s="101"/>
      <c r="H46" s="101"/>
      <c r="I46" s="101"/>
      <c r="J46" s="101"/>
      <c r="K46" s="101"/>
      <c r="L46" s="101"/>
      <c r="M46" s="101"/>
      <c r="N46" s="101"/>
      <c r="O46" s="101"/>
      <c r="P46" s="101"/>
      <c r="Q46" s="101"/>
      <c r="R46" s="101"/>
      <c r="S46" s="101"/>
      <c r="T46" s="101"/>
      <c r="U46" s="101"/>
    </row>
    <row r="47" spans="1:21" x14ac:dyDescent="0.25">
      <c r="A47" s="101"/>
      <c r="B47" s="101"/>
      <c r="C47" s="101"/>
      <c r="D47" s="101"/>
      <c r="E47" s="101"/>
      <c r="F47" s="101"/>
      <c r="G47" s="101"/>
      <c r="H47" s="101"/>
      <c r="I47" s="101"/>
      <c r="J47" s="101"/>
      <c r="K47" s="101"/>
      <c r="L47" s="101"/>
      <c r="M47" s="101"/>
      <c r="N47" s="101"/>
      <c r="O47" s="101"/>
      <c r="P47" s="101"/>
      <c r="Q47" s="101"/>
      <c r="R47" s="101"/>
      <c r="S47" s="101"/>
      <c r="T47" s="101"/>
      <c r="U47" s="101"/>
    </row>
    <row r="48" spans="1:21" x14ac:dyDescent="0.25">
      <c r="A48" s="101"/>
      <c r="B48" s="101"/>
      <c r="C48" s="101"/>
      <c r="D48" s="101"/>
      <c r="E48" s="101"/>
      <c r="F48" s="101"/>
      <c r="G48" s="101"/>
      <c r="H48" s="101"/>
      <c r="I48" s="101"/>
      <c r="J48" s="101"/>
      <c r="K48" s="101"/>
      <c r="L48" s="101"/>
      <c r="M48" s="101"/>
      <c r="N48" s="101"/>
      <c r="O48" s="101"/>
      <c r="P48" s="101"/>
      <c r="Q48" s="101"/>
      <c r="R48" s="101"/>
      <c r="S48" s="101"/>
      <c r="T48" s="101"/>
      <c r="U48" s="101"/>
    </row>
    <row r="49" spans="1:21" x14ac:dyDescent="0.25">
      <c r="A49" s="101"/>
      <c r="B49" s="101"/>
      <c r="C49" s="101"/>
      <c r="D49" s="101"/>
      <c r="E49" s="101"/>
      <c r="F49" s="101"/>
      <c r="G49" s="101"/>
      <c r="H49" s="101"/>
      <c r="I49" s="101"/>
      <c r="J49" s="101"/>
      <c r="K49" s="101"/>
      <c r="L49" s="101"/>
      <c r="M49" s="101"/>
      <c r="N49" s="101"/>
      <c r="O49" s="101"/>
      <c r="P49" s="101"/>
      <c r="Q49" s="101"/>
      <c r="R49" s="101"/>
      <c r="S49" s="101"/>
      <c r="T49" s="101"/>
      <c r="U49" s="101"/>
    </row>
    <row r="50" spans="1:21" x14ac:dyDescent="0.25">
      <c r="A50" s="101"/>
      <c r="B50" s="101"/>
      <c r="C50" s="101"/>
      <c r="D50" s="101"/>
      <c r="E50" s="101"/>
      <c r="F50" s="101"/>
      <c r="G50" s="101"/>
      <c r="H50" s="101"/>
      <c r="I50" s="101"/>
      <c r="J50" s="101"/>
      <c r="K50" s="101"/>
      <c r="L50" s="101"/>
      <c r="M50" s="101"/>
      <c r="N50" s="101"/>
      <c r="O50" s="101"/>
      <c r="P50" s="101"/>
      <c r="Q50" s="101"/>
      <c r="R50" s="101"/>
      <c r="S50" s="101"/>
      <c r="T50" s="101"/>
      <c r="U50" s="101"/>
    </row>
    <row r="51" spans="1:21" x14ac:dyDescent="0.25">
      <c r="A51" s="101"/>
      <c r="B51" s="101"/>
      <c r="C51" s="101"/>
      <c r="D51" s="101"/>
      <c r="E51" s="101"/>
      <c r="F51" s="101"/>
      <c r="G51" s="101"/>
      <c r="H51" s="101"/>
      <c r="I51" s="101"/>
      <c r="J51" s="101"/>
      <c r="K51" s="101"/>
      <c r="L51" s="101"/>
      <c r="M51" s="101"/>
      <c r="N51" s="101"/>
      <c r="O51" s="101"/>
      <c r="P51" s="101"/>
      <c r="Q51" s="101"/>
      <c r="R51" s="101"/>
      <c r="S51" s="101"/>
      <c r="T51" s="101"/>
      <c r="U51" s="101"/>
    </row>
    <row r="52" spans="1:21" x14ac:dyDescent="0.25">
      <c r="A52" s="101"/>
      <c r="B52" s="101"/>
      <c r="C52" s="101"/>
      <c r="D52" s="101"/>
      <c r="E52" s="101"/>
      <c r="F52" s="101"/>
      <c r="G52" s="101"/>
      <c r="H52" s="101"/>
      <c r="I52" s="101"/>
      <c r="J52" s="101"/>
      <c r="K52" s="101"/>
      <c r="L52" s="101"/>
      <c r="M52" s="101"/>
      <c r="N52" s="101"/>
      <c r="O52" s="101"/>
      <c r="P52" s="101"/>
      <c r="Q52" s="101"/>
      <c r="R52" s="101"/>
      <c r="S52" s="101"/>
      <c r="T52" s="101"/>
      <c r="U52" s="101"/>
    </row>
    <row r="53" spans="1:21" x14ac:dyDescent="0.25">
      <c r="A53" s="101"/>
      <c r="B53" s="101"/>
      <c r="C53" s="101"/>
      <c r="D53" s="101"/>
      <c r="E53" s="101"/>
      <c r="F53" s="101"/>
      <c r="G53" s="101"/>
      <c r="H53" s="101"/>
      <c r="I53" s="101"/>
      <c r="J53" s="101"/>
      <c r="K53" s="101"/>
      <c r="L53" s="101"/>
      <c r="M53" s="101"/>
      <c r="N53" s="101"/>
      <c r="O53" s="101"/>
      <c r="P53" s="101"/>
      <c r="Q53" s="101"/>
      <c r="R53" s="101"/>
      <c r="S53" s="101"/>
      <c r="T53" s="101"/>
      <c r="U53" s="101"/>
    </row>
    <row r="54" spans="1:21" x14ac:dyDescent="0.25">
      <c r="A54" s="101"/>
      <c r="B54" s="101"/>
      <c r="C54" s="101"/>
      <c r="D54" s="101"/>
      <c r="E54" s="101"/>
      <c r="F54" s="101"/>
      <c r="G54" s="101"/>
      <c r="H54" s="101"/>
      <c r="I54" s="101"/>
      <c r="J54" s="101"/>
      <c r="K54" s="101"/>
      <c r="L54" s="101"/>
      <c r="M54" s="101"/>
      <c r="N54" s="101"/>
      <c r="O54" s="101"/>
      <c r="P54" s="101"/>
      <c r="Q54" s="101"/>
      <c r="R54" s="101"/>
      <c r="S54" s="101"/>
      <c r="T54" s="101"/>
      <c r="U54" s="101"/>
    </row>
    <row r="55" spans="1:21" x14ac:dyDescent="0.25">
      <c r="A55" s="101"/>
      <c r="B55" s="101"/>
      <c r="C55" s="101"/>
      <c r="D55" s="101"/>
      <c r="E55" s="101"/>
      <c r="F55" s="101"/>
      <c r="G55" s="101"/>
      <c r="H55" s="101"/>
      <c r="I55" s="101"/>
      <c r="J55" s="101"/>
      <c r="K55" s="101"/>
      <c r="L55" s="101"/>
      <c r="M55" s="101"/>
      <c r="N55" s="101"/>
      <c r="O55" s="101"/>
      <c r="P55" s="101"/>
      <c r="Q55" s="101"/>
      <c r="R55" s="101"/>
      <c r="S55" s="101"/>
      <c r="T55" s="101"/>
      <c r="U55" s="101"/>
    </row>
    <row r="56" spans="1:21" x14ac:dyDescent="0.25">
      <c r="A56" s="101"/>
      <c r="B56" s="101"/>
      <c r="C56" s="101"/>
      <c r="D56" s="101"/>
      <c r="E56" s="101"/>
      <c r="F56" s="101"/>
      <c r="G56" s="101"/>
      <c r="H56" s="101"/>
      <c r="I56" s="101"/>
      <c r="J56" s="101"/>
      <c r="K56" s="101"/>
      <c r="L56" s="101"/>
      <c r="M56" s="101"/>
      <c r="N56" s="101"/>
      <c r="O56" s="101"/>
      <c r="P56" s="101"/>
      <c r="Q56" s="101"/>
      <c r="R56" s="101"/>
      <c r="S56" s="101"/>
      <c r="T56" s="101"/>
      <c r="U56" s="101"/>
    </row>
    <row r="57" spans="1:21" x14ac:dyDescent="0.25">
      <c r="A57" s="101"/>
      <c r="B57" s="101"/>
      <c r="C57" s="101"/>
      <c r="D57" s="101"/>
      <c r="E57" s="101"/>
      <c r="F57" s="101"/>
      <c r="G57" s="101"/>
      <c r="H57" s="101"/>
      <c r="I57" s="101"/>
      <c r="J57" s="101"/>
      <c r="K57" s="101"/>
      <c r="L57" s="101"/>
      <c r="M57" s="101"/>
      <c r="N57" s="101"/>
      <c r="O57" s="101"/>
      <c r="P57" s="101"/>
      <c r="Q57" s="101"/>
      <c r="R57" s="101"/>
      <c r="S57" s="101"/>
      <c r="T57" s="101"/>
      <c r="U57" s="101"/>
    </row>
    <row r="58" spans="1:21" x14ac:dyDescent="0.25">
      <c r="A58" s="101"/>
      <c r="B58" s="101"/>
      <c r="C58" s="101"/>
      <c r="D58" s="101"/>
      <c r="E58" s="101"/>
      <c r="F58" s="101"/>
      <c r="G58" s="101"/>
      <c r="H58" s="101"/>
      <c r="I58" s="101"/>
      <c r="J58" s="101"/>
      <c r="K58" s="101"/>
      <c r="L58" s="101"/>
      <c r="M58" s="101"/>
      <c r="N58" s="101"/>
      <c r="O58" s="101"/>
      <c r="P58" s="101"/>
      <c r="Q58" s="101"/>
      <c r="R58" s="101"/>
      <c r="S58" s="101"/>
      <c r="T58" s="101"/>
      <c r="U58" s="101"/>
    </row>
    <row r="59" spans="1:21" x14ac:dyDescent="0.25">
      <c r="A59" s="101"/>
      <c r="B59" s="101"/>
      <c r="C59" s="101"/>
      <c r="D59" s="101"/>
      <c r="E59" s="101"/>
      <c r="F59" s="101"/>
      <c r="G59" s="101"/>
      <c r="H59" s="101"/>
      <c r="I59" s="101"/>
      <c r="J59" s="101"/>
      <c r="K59" s="101"/>
      <c r="L59" s="101"/>
      <c r="M59" s="101"/>
      <c r="N59" s="101"/>
      <c r="O59" s="101"/>
      <c r="P59" s="101"/>
      <c r="Q59" s="101"/>
      <c r="R59" s="101"/>
      <c r="S59" s="101"/>
      <c r="T59" s="101"/>
      <c r="U59" s="101"/>
    </row>
    <row r="60" spans="1:21" x14ac:dyDescent="0.25">
      <c r="A60" s="101"/>
      <c r="B60" s="101"/>
      <c r="C60" s="101"/>
      <c r="D60" s="101"/>
      <c r="E60" s="101"/>
      <c r="F60" s="101"/>
      <c r="G60" s="101"/>
      <c r="H60" s="101"/>
      <c r="I60" s="101"/>
      <c r="J60" s="101"/>
      <c r="K60" s="101"/>
      <c r="L60" s="101"/>
      <c r="M60" s="101"/>
      <c r="N60" s="101"/>
      <c r="O60" s="101"/>
      <c r="P60" s="101"/>
      <c r="Q60" s="101"/>
      <c r="R60" s="101"/>
      <c r="S60" s="101"/>
      <c r="T60" s="101"/>
      <c r="U60" s="101"/>
    </row>
    <row r="61" spans="1:21" x14ac:dyDescent="0.25">
      <c r="A61" s="101"/>
      <c r="B61" s="101"/>
      <c r="C61" s="101"/>
      <c r="D61" s="101"/>
      <c r="E61" s="101"/>
      <c r="F61" s="101"/>
      <c r="G61" s="101"/>
      <c r="H61" s="101"/>
      <c r="I61" s="101"/>
      <c r="J61" s="101"/>
      <c r="K61" s="101"/>
      <c r="L61" s="101"/>
      <c r="M61" s="101"/>
      <c r="N61" s="101"/>
      <c r="O61" s="101"/>
      <c r="P61" s="101"/>
      <c r="Q61" s="101"/>
      <c r="R61" s="101"/>
      <c r="S61" s="101"/>
      <c r="T61" s="101"/>
      <c r="U61" s="101"/>
    </row>
    <row r="62" spans="1:21" x14ac:dyDescent="0.25">
      <c r="A62" s="101"/>
      <c r="B62" s="101"/>
      <c r="C62" s="101"/>
      <c r="D62" s="101"/>
      <c r="E62" s="101"/>
      <c r="F62" s="101"/>
      <c r="G62" s="101"/>
      <c r="H62" s="101"/>
      <c r="I62" s="101"/>
      <c r="J62" s="101"/>
      <c r="K62" s="101"/>
      <c r="L62" s="101"/>
      <c r="M62" s="101"/>
      <c r="N62" s="101"/>
      <c r="O62" s="101"/>
      <c r="P62" s="101"/>
      <c r="Q62" s="101"/>
      <c r="R62" s="101"/>
      <c r="S62" s="101"/>
      <c r="T62" s="101"/>
      <c r="U62" s="101"/>
    </row>
    <row r="63" spans="1:21" x14ac:dyDescent="0.25">
      <c r="A63" s="101"/>
      <c r="B63" s="101"/>
      <c r="C63" s="101"/>
      <c r="D63" s="101"/>
      <c r="E63" s="101"/>
      <c r="F63" s="101"/>
      <c r="G63" s="101"/>
      <c r="H63" s="101"/>
      <c r="I63" s="101"/>
      <c r="J63" s="101"/>
      <c r="K63" s="101"/>
      <c r="L63" s="101"/>
      <c r="M63" s="101"/>
      <c r="N63" s="101"/>
      <c r="O63" s="101"/>
      <c r="P63" s="101"/>
      <c r="Q63" s="101"/>
      <c r="R63" s="101"/>
      <c r="S63" s="101"/>
      <c r="T63" s="101"/>
      <c r="U63" s="101"/>
    </row>
    <row r="64" spans="1:21" x14ac:dyDescent="0.25">
      <c r="A64" s="101"/>
      <c r="B64" s="101"/>
      <c r="C64" s="101"/>
      <c r="D64" s="101"/>
      <c r="E64" s="101"/>
      <c r="F64" s="101"/>
      <c r="G64" s="101"/>
      <c r="H64" s="101"/>
      <c r="I64" s="101"/>
      <c r="J64" s="101"/>
      <c r="K64" s="101"/>
      <c r="L64" s="101"/>
      <c r="M64" s="101"/>
      <c r="N64" s="101"/>
      <c r="O64" s="101"/>
      <c r="P64" s="101"/>
      <c r="Q64" s="101"/>
      <c r="R64" s="101"/>
      <c r="S64" s="101"/>
      <c r="T64" s="101"/>
      <c r="U64" s="101"/>
    </row>
    <row r="65" spans="1:21" x14ac:dyDescent="0.25">
      <c r="A65" s="101"/>
      <c r="B65" s="101"/>
      <c r="C65" s="101"/>
      <c r="D65" s="101"/>
      <c r="E65" s="101"/>
      <c r="F65" s="101"/>
      <c r="G65" s="101"/>
      <c r="H65" s="101"/>
      <c r="I65" s="101"/>
      <c r="J65" s="101"/>
      <c r="K65" s="101"/>
      <c r="L65" s="101"/>
      <c r="M65" s="101"/>
      <c r="N65" s="101"/>
      <c r="O65" s="101"/>
      <c r="P65" s="101"/>
      <c r="Q65" s="101"/>
      <c r="R65" s="101"/>
      <c r="S65" s="101"/>
      <c r="T65" s="101"/>
      <c r="U65" s="101"/>
    </row>
    <row r="66" spans="1:21" x14ac:dyDescent="0.25">
      <c r="A66" s="101"/>
      <c r="B66" s="101"/>
      <c r="C66" s="101"/>
      <c r="D66" s="101"/>
      <c r="E66" s="101"/>
      <c r="F66" s="101"/>
      <c r="G66" s="101"/>
      <c r="H66" s="101"/>
      <c r="I66" s="101"/>
      <c r="J66" s="101"/>
      <c r="K66" s="101"/>
      <c r="L66" s="101"/>
      <c r="M66" s="101"/>
      <c r="N66" s="101"/>
      <c r="O66" s="101"/>
      <c r="P66" s="101"/>
      <c r="Q66" s="101"/>
      <c r="R66" s="101"/>
      <c r="S66" s="101"/>
      <c r="T66" s="101"/>
      <c r="U66" s="101"/>
    </row>
    <row r="67" spans="1:21" x14ac:dyDescent="0.25">
      <c r="A67" s="101"/>
      <c r="B67" s="101"/>
      <c r="C67" s="101"/>
      <c r="D67" s="101"/>
      <c r="E67" s="101"/>
      <c r="F67" s="101"/>
      <c r="G67" s="101"/>
      <c r="H67" s="101"/>
      <c r="I67" s="101"/>
      <c r="J67" s="101"/>
      <c r="K67" s="101"/>
      <c r="L67" s="101"/>
      <c r="M67" s="101"/>
      <c r="N67" s="101"/>
      <c r="O67" s="101"/>
      <c r="P67" s="101"/>
      <c r="Q67" s="101"/>
      <c r="R67" s="101"/>
      <c r="S67" s="101"/>
      <c r="T67" s="101"/>
      <c r="U67" s="101"/>
    </row>
    <row r="68" spans="1:21" x14ac:dyDescent="0.25">
      <c r="A68" s="101"/>
      <c r="B68" s="101"/>
      <c r="C68" s="101"/>
      <c r="D68" s="101"/>
      <c r="E68" s="101"/>
      <c r="F68" s="101"/>
      <c r="G68" s="101"/>
      <c r="H68" s="101"/>
      <c r="I68" s="101"/>
      <c r="J68" s="101"/>
      <c r="K68" s="101"/>
      <c r="L68" s="101"/>
      <c r="M68" s="101"/>
      <c r="N68" s="101"/>
      <c r="O68" s="101"/>
      <c r="P68" s="101"/>
      <c r="Q68" s="101"/>
      <c r="R68" s="101"/>
      <c r="S68" s="101"/>
      <c r="T68" s="101"/>
      <c r="U68" s="101"/>
    </row>
    <row r="69" spans="1:21" x14ac:dyDescent="0.25">
      <c r="A69" s="101"/>
      <c r="B69" s="101"/>
      <c r="C69" s="101"/>
      <c r="D69" s="101"/>
      <c r="E69" s="101"/>
      <c r="F69" s="101"/>
      <c r="G69" s="101"/>
      <c r="H69" s="101"/>
      <c r="I69" s="101"/>
      <c r="J69" s="101"/>
      <c r="K69" s="101"/>
      <c r="L69" s="101"/>
      <c r="M69" s="101"/>
      <c r="N69" s="101"/>
      <c r="O69" s="101"/>
      <c r="P69" s="101"/>
      <c r="Q69" s="101"/>
      <c r="R69" s="101"/>
      <c r="S69" s="101"/>
      <c r="T69" s="101"/>
      <c r="U69" s="101"/>
    </row>
    <row r="70" spans="1:21" x14ac:dyDescent="0.25">
      <c r="A70" s="101"/>
      <c r="B70" s="101"/>
      <c r="C70" s="101"/>
      <c r="D70" s="101"/>
      <c r="E70" s="101"/>
      <c r="F70" s="101"/>
      <c r="G70" s="101"/>
      <c r="H70" s="101"/>
      <c r="I70" s="101"/>
      <c r="J70" s="101"/>
      <c r="K70" s="101"/>
      <c r="L70" s="101"/>
      <c r="M70" s="101"/>
      <c r="N70" s="101"/>
      <c r="O70" s="101"/>
      <c r="P70" s="101"/>
      <c r="Q70" s="101"/>
      <c r="R70" s="101"/>
      <c r="S70" s="101"/>
      <c r="T70" s="101"/>
      <c r="U70" s="101"/>
    </row>
    <row r="71" spans="1:21" x14ac:dyDescent="0.25">
      <c r="A71" s="101"/>
      <c r="B71" s="101"/>
      <c r="C71" s="101"/>
      <c r="D71" s="101"/>
      <c r="E71" s="101"/>
      <c r="F71" s="101"/>
      <c r="G71" s="101"/>
      <c r="H71" s="101"/>
      <c r="I71" s="101"/>
      <c r="J71" s="101"/>
      <c r="K71" s="101"/>
      <c r="L71" s="101"/>
      <c r="M71" s="101"/>
      <c r="N71" s="101"/>
      <c r="O71" s="101"/>
      <c r="P71" s="101"/>
      <c r="Q71" s="101"/>
      <c r="R71" s="101"/>
      <c r="S71" s="101"/>
      <c r="T71" s="101"/>
      <c r="U71" s="101"/>
    </row>
    <row r="72" spans="1:21" x14ac:dyDescent="0.25">
      <c r="A72" s="101"/>
      <c r="B72" s="101"/>
      <c r="C72" s="101"/>
      <c r="D72" s="101"/>
      <c r="E72" s="101"/>
      <c r="F72" s="101"/>
      <c r="G72" s="101"/>
      <c r="H72" s="101"/>
      <c r="I72" s="101"/>
      <c r="J72" s="101"/>
      <c r="K72" s="101"/>
      <c r="L72" s="101"/>
      <c r="M72" s="101"/>
      <c r="N72" s="101"/>
      <c r="O72" s="101"/>
      <c r="P72" s="101"/>
      <c r="Q72" s="101"/>
      <c r="R72" s="101"/>
      <c r="S72" s="101"/>
      <c r="T72" s="101"/>
      <c r="U72" s="101"/>
    </row>
    <row r="73" spans="1:21" x14ac:dyDescent="0.25">
      <c r="A73" s="101"/>
      <c r="B73" s="101"/>
      <c r="C73" s="101"/>
      <c r="D73" s="101"/>
      <c r="E73" s="101"/>
      <c r="F73" s="101"/>
      <c r="G73" s="101"/>
      <c r="H73" s="101"/>
      <c r="I73" s="101"/>
      <c r="J73" s="101"/>
      <c r="K73" s="101"/>
      <c r="L73" s="101"/>
      <c r="M73" s="101"/>
      <c r="N73" s="101"/>
      <c r="O73" s="101"/>
      <c r="P73" s="101"/>
      <c r="Q73" s="101"/>
      <c r="R73" s="101"/>
      <c r="S73" s="101"/>
      <c r="T73" s="101"/>
      <c r="U73" s="101"/>
    </row>
    <row r="74" spans="1:21" x14ac:dyDescent="0.25">
      <c r="A74" s="101"/>
      <c r="B74" s="101"/>
      <c r="C74" s="101"/>
      <c r="D74" s="101"/>
      <c r="E74" s="101"/>
      <c r="F74" s="101"/>
      <c r="G74" s="101"/>
      <c r="H74" s="101"/>
      <c r="I74" s="101"/>
      <c r="J74" s="101"/>
      <c r="K74" s="101"/>
      <c r="L74" s="101"/>
      <c r="M74" s="101"/>
      <c r="N74" s="101"/>
      <c r="O74" s="101"/>
      <c r="P74" s="101"/>
      <c r="Q74" s="101"/>
      <c r="R74" s="101"/>
      <c r="S74" s="101"/>
      <c r="T74" s="101"/>
      <c r="U74" s="101"/>
    </row>
    <row r="75" spans="1:21" x14ac:dyDescent="0.25">
      <c r="A75" s="101"/>
      <c r="B75" s="101"/>
      <c r="C75" s="101"/>
      <c r="D75" s="101"/>
      <c r="E75" s="101"/>
      <c r="F75" s="101"/>
      <c r="G75" s="101"/>
      <c r="H75" s="101"/>
      <c r="I75" s="101"/>
      <c r="J75" s="101"/>
      <c r="K75" s="101"/>
      <c r="L75" s="101"/>
      <c r="M75" s="101"/>
      <c r="N75" s="101"/>
      <c r="O75" s="101"/>
      <c r="P75" s="101"/>
      <c r="Q75" s="101"/>
      <c r="R75" s="101"/>
      <c r="S75" s="101"/>
      <c r="T75" s="101"/>
      <c r="U75" s="101"/>
    </row>
    <row r="76" spans="1:21" x14ac:dyDescent="0.25">
      <c r="A76" s="101"/>
      <c r="B76" s="101"/>
      <c r="C76" s="101"/>
      <c r="D76" s="101"/>
      <c r="E76" s="101"/>
      <c r="F76" s="101"/>
      <c r="G76" s="101"/>
      <c r="H76" s="101"/>
      <c r="I76" s="101"/>
      <c r="J76" s="101"/>
      <c r="K76" s="101"/>
      <c r="L76" s="101"/>
      <c r="M76" s="101"/>
      <c r="N76" s="101"/>
      <c r="O76" s="101"/>
      <c r="P76" s="101"/>
      <c r="Q76" s="101"/>
      <c r="R76" s="101"/>
      <c r="S76" s="101"/>
      <c r="T76" s="101"/>
      <c r="U76" s="101"/>
    </row>
    <row r="77" spans="1:21" x14ac:dyDescent="0.25">
      <c r="A77" s="101"/>
      <c r="B77" s="101"/>
      <c r="C77" s="101"/>
      <c r="D77" s="101"/>
      <c r="E77" s="101"/>
      <c r="F77" s="101"/>
      <c r="G77" s="101"/>
      <c r="H77" s="101"/>
      <c r="I77" s="101"/>
      <c r="J77" s="101"/>
      <c r="K77" s="101"/>
      <c r="L77" s="101"/>
      <c r="M77" s="101"/>
      <c r="N77" s="101"/>
      <c r="O77" s="101"/>
      <c r="P77" s="101"/>
      <c r="Q77" s="101"/>
      <c r="R77" s="101"/>
      <c r="S77" s="101"/>
      <c r="T77" s="101"/>
      <c r="U77" s="101"/>
    </row>
    <row r="78" spans="1:21" x14ac:dyDescent="0.25">
      <c r="A78" s="101"/>
      <c r="B78" s="101"/>
      <c r="C78" s="101"/>
      <c r="D78" s="101"/>
      <c r="E78" s="101"/>
      <c r="F78" s="101"/>
      <c r="G78" s="101"/>
      <c r="H78" s="101"/>
      <c r="I78" s="101"/>
      <c r="J78" s="101"/>
      <c r="K78" s="101"/>
      <c r="L78" s="101"/>
      <c r="M78" s="101"/>
      <c r="N78" s="101"/>
      <c r="O78" s="101"/>
      <c r="P78" s="101"/>
      <c r="Q78" s="101"/>
      <c r="R78" s="101"/>
      <c r="S78" s="101"/>
      <c r="T78" s="101"/>
      <c r="U78" s="101"/>
    </row>
    <row r="79" spans="1:21" x14ac:dyDescent="0.25">
      <c r="A79" s="101"/>
      <c r="B79" s="101"/>
      <c r="C79" s="101"/>
      <c r="D79" s="101"/>
      <c r="E79" s="101"/>
      <c r="F79" s="101"/>
      <c r="G79" s="101"/>
      <c r="H79" s="101"/>
      <c r="I79" s="101"/>
      <c r="J79" s="101"/>
      <c r="K79" s="101"/>
      <c r="L79" s="101"/>
      <c r="M79" s="101"/>
      <c r="N79" s="101"/>
      <c r="O79" s="101"/>
      <c r="P79" s="101"/>
      <c r="Q79" s="101"/>
      <c r="R79" s="101"/>
      <c r="S79" s="101"/>
      <c r="T79" s="101"/>
      <c r="U79" s="101"/>
    </row>
    <row r="80" spans="1:21" x14ac:dyDescent="0.25">
      <c r="A80" s="101"/>
      <c r="B80" s="101"/>
      <c r="C80" s="101"/>
      <c r="D80" s="101"/>
      <c r="E80" s="101"/>
      <c r="F80" s="101"/>
      <c r="G80" s="101"/>
      <c r="H80" s="101"/>
      <c r="I80" s="101"/>
      <c r="J80" s="101"/>
      <c r="K80" s="101"/>
      <c r="L80" s="101"/>
      <c r="M80" s="101"/>
      <c r="N80" s="101"/>
      <c r="O80" s="101"/>
      <c r="P80" s="101"/>
      <c r="Q80" s="101"/>
      <c r="R80" s="101"/>
      <c r="S80" s="101"/>
      <c r="T80" s="101"/>
      <c r="U80" s="101"/>
    </row>
    <row r="81" spans="1:21" x14ac:dyDescent="0.25">
      <c r="A81" s="101"/>
      <c r="B81" s="101"/>
      <c r="C81" s="101"/>
      <c r="D81" s="101"/>
      <c r="E81" s="101"/>
      <c r="F81" s="101"/>
      <c r="G81" s="101"/>
      <c r="H81" s="101"/>
      <c r="I81" s="101"/>
      <c r="J81" s="101"/>
      <c r="K81" s="101"/>
      <c r="L81" s="101"/>
      <c r="M81" s="101"/>
      <c r="N81" s="101"/>
      <c r="O81" s="101"/>
      <c r="P81" s="101"/>
      <c r="Q81" s="101"/>
      <c r="R81" s="101"/>
      <c r="S81" s="101"/>
      <c r="T81" s="101"/>
      <c r="U81" s="101"/>
    </row>
    <row r="82" spans="1:21" x14ac:dyDescent="0.25">
      <c r="A82" s="101"/>
      <c r="B82" s="101"/>
      <c r="C82" s="101"/>
      <c r="D82" s="101"/>
      <c r="E82" s="101"/>
      <c r="F82" s="101"/>
      <c r="G82" s="101"/>
      <c r="H82" s="101"/>
      <c r="I82" s="101"/>
      <c r="J82" s="101"/>
      <c r="K82" s="101"/>
      <c r="L82" s="101"/>
      <c r="M82" s="101"/>
      <c r="N82" s="101"/>
      <c r="O82" s="101"/>
      <c r="P82" s="101"/>
      <c r="Q82" s="101"/>
      <c r="R82" s="101"/>
      <c r="S82" s="101"/>
      <c r="T82" s="101"/>
      <c r="U82" s="101"/>
    </row>
    <row r="83" spans="1:21" x14ac:dyDescent="0.25">
      <c r="A83" s="101"/>
      <c r="B83" s="101"/>
      <c r="C83" s="101"/>
      <c r="D83" s="101"/>
      <c r="E83" s="101"/>
      <c r="F83" s="101"/>
      <c r="G83" s="101"/>
      <c r="H83" s="101"/>
      <c r="I83" s="101"/>
      <c r="J83" s="101"/>
      <c r="K83" s="101"/>
      <c r="L83" s="101"/>
      <c r="M83" s="101"/>
      <c r="N83" s="101"/>
      <c r="O83" s="101"/>
      <c r="P83" s="101"/>
      <c r="Q83" s="101"/>
      <c r="R83" s="101"/>
      <c r="S83" s="101"/>
      <c r="T83" s="101"/>
      <c r="U83" s="101"/>
    </row>
    <row r="84" spans="1:21" x14ac:dyDescent="0.25">
      <c r="A84" s="101"/>
      <c r="B84" s="101"/>
      <c r="C84" s="101"/>
      <c r="D84" s="101"/>
      <c r="E84" s="101"/>
      <c r="F84" s="101"/>
      <c r="G84" s="101"/>
      <c r="H84" s="101"/>
      <c r="I84" s="101"/>
      <c r="J84" s="101"/>
      <c r="K84" s="101"/>
      <c r="L84" s="101"/>
      <c r="M84" s="101"/>
      <c r="N84" s="101"/>
      <c r="O84" s="101"/>
      <c r="P84" s="101"/>
      <c r="Q84" s="101"/>
      <c r="R84" s="101"/>
      <c r="S84" s="101"/>
      <c r="T84" s="101"/>
      <c r="U84" s="101"/>
    </row>
    <row r="85" spans="1:21" x14ac:dyDescent="0.25">
      <c r="A85" s="101"/>
      <c r="B85" s="101"/>
      <c r="C85" s="101"/>
      <c r="D85" s="101"/>
      <c r="E85" s="101"/>
      <c r="F85" s="101"/>
      <c r="G85" s="101"/>
      <c r="H85" s="101"/>
      <c r="I85" s="101"/>
      <c r="J85" s="101"/>
      <c r="K85" s="101"/>
      <c r="L85" s="101"/>
      <c r="M85" s="101"/>
      <c r="N85" s="101"/>
      <c r="O85" s="101"/>
      <c r="P85" s="101"/>
      <c r="Q85" s="101"/>
      <c r="R85" s="101"/>
      <c r="S85" s="101"/>
      <c r="T85" s="101"/>
      <c r="U85" s="101"/>
    </row>
    <row r="86" spans="1:21" x14ac:dyDescent="0.25">
      <c r="A86" s="101"/>
      <c r="B86" s="101"/>
      <c r="C86" s="101"/>
      <c r="D86" s="101"/>
      <c r="E86" s="101"/>
      <c r="F86" s="101"/>
      <c r="G86" s="101"/>
      <c r="H86" s="101"/>
      <c r="I86" s="101"/>
      <c r="J86" s="101"/>
      <c r="K86" s="101"/>
      <c r="L86" s="101"/>
      <c r="M86" s="101"/>
      <c r="N86" s="101"/>
      <c r="O86" s="101"/>
      <c r="P86" s="101"/>
      <c r="Q86" s="101"/>
      <c r="R86" s="101"/>
      <c r="S86" s="101"/>
      <c r="T86" s="101"/>
      <c r="U86" s="101"/>
    </row>
    <row r="87" spans="1:21" x14ac:dyDescent="0.25">
      <c r="A87" s="101"/>
      <c r="B87" s="101"/>
      <c r="C87" s="101"/>
      <c r="D87" s="101"/>
      <c r="E87" s="101"/>
      <c r="F87" s="101"/>
      <c r="G87" s="101"/>
      <c r="H87" s="101"/>
      <c r="I87" s="101"/>
      <c r="J87" s="101"/>
      <c r="K87" s="101"/>
      <c r="L87" s="101"/>
      <c r="M87" s="101"/>
      <c r="N87" s="101"/>
      <c r="O87" s="101"/>
      <c r="P87" s="101"/>
      <c r="Q87" s="101"/>
      <c r="R87" s="101"/>
      <c r="S87" s="101"/>
      <c r="T87" s="101"/>
      <c r="U87" s="101"/>
    </row>
    <row r="88" spans="1:21" x14ac:dyDescent="0.25">
      <c r="A88" s="101"/>
      <c r="B88" s="101"/>
      <c r="C88" s="101"/>
      <c r="D88" s="101"/>
      <c r="E88" s="101"/>
      <c r="F88" s="101"/>
      <c r="G88" s="101"/>
      <c r="H88" s="101"/>
      <c r="I88" s="101"/>
      <c r="J88" s="101"/>
      <c r="K88" s="101"/>
      <c r="L88" s="101"/>
      <c r="M88" s="101"/>
      <c r="N88" s="101"/>
      <c r="O88" s="101"/>
      <c r="P88" s="101"/>
      <c r="Q88" s="101"/>
      <c r="R88" s="101"/>
      <c r="S88" s="101"/>
      <c r="T88" s="101"/>
      <c r="U88" s="101"/>
    </row>
    <row r="89" spans="1:21" x14ac:dyDescent="0.25">
      <c r="A89" s="101"/>
      <c r="B89" s="101"/>
      <c r="C89" s="101"/>
      <c r="D89" s="101"/>
      <c r="E89" s="101"/>
      <c r="F89" s="101"/>
      <c r="G89" s="101"/>
      <c r="H89" s="101"/>
      <c r="I89" s="101"/>
      <c r="J89" s="101"/>
      <c r="K89" s="101"/>
      <c r="L89" s="101"/>
      <c r="M89" s="101"/>
      <c r="N89" s="101"/>
      <c r="O89" s="101"/>
      <c r="P89" s="101"/>
      <c r="Q89" s="101"/>
      <c r="R89" s="101"/>
      <c r="S89" s="101"/>
      <c r="T89" s="101"/>
      <c r="U89" s="101"/>
    </row>
    <row r="90" spans="1:21" x14ac:dyDescent="0.25">
      <c r="A90" s="101"/>
      <c r="B90" s="101"/>
      <c r="C90" s="101"/>
      <c r="D90" s="101"/>
      <c r="E90" s="101"/>
      <c r="F90" s="101"/>
      <c r="G90" s="101"/>
      <c r="H90" s="101"/>
      <c r="I90" s="101"/>
      <c r="J90" s="101"/>
      <c r="K90" s="101"/>
      <c r="L90" s="101"/>
      <c r="M90" s="101"/>
      <c r="N90" s="101"/>
      <c r="O90" s="101"/>
      <c r="P90" s="101"/>
      <c r="Q90" s="101"/>
      <c r="R90" s="101"/>
      <c r="S90" s="101"/>
      <c r="T90" s="101"/>
      <c r="U90" s="101"/>
    </row>
    <row r="91" spans="1:21" x14ac:dyDescent="0.25">
      <c r="A91" s="101"/>
      <c r="B91" s="101"/>
      <c r="C91" s="101"/>
      <c r="D91" s="101"/>
      <c r="E91" s="101"/>
      <c r="F91" s="101"/>
      <c r="G91" s="101"/>
      <c r="H91" s="101"/>
      <c r="I91" s="101"/>
      <c r="J91" s="101"/>
      <c r="K91" s="101"/>
      <c r="L91" s="101"/>
      <c r="M91" s="101"/>
      <c r="N91" s="101"/>
      <c r="O91" s="101"/>
      <c r="P91" s="101"/>
      <c r="Q91" s="101"/>
      <c r="R91" s="101"/>
      <c r="S91" s="101"/>
      <c r="T91" s="101"/>
      <c r="U91" s="101"/>
    </row>
    <row r="92" spans="1:21" x14ac:dyDescent="0.25">
      <c r="A92" s="101"/>
      <c r="B92" s="101"/>
      <c r="C92" s="101"/>
      <c r="D92" s="101"/>
      <c r="E92" s="101"/>
      <c r="F92" s="101"/>
      <c r="G92" s="101"/>
      <c r="H92" s="101"/>
      <c r="I92" s="101"/>
      <c r="J92" s="101"/>
      <c r="K92" s="101"/>
      <c r="L92" s="101"/>
      <c r="M92" s="101"/>
      <c r="N92" s="101"/>
      <c r="O92" s="101"/>
      <c r="P92" s="101"/>
      <c r="Q92" s="101"/>
      <c r="R92" s="101"/>
      <c r="S92" s="101"/>
      <c r="T92" s="101"/>
      <c r="U92" s="101"/>
    </row>
    <row r="93" spans="1:21" x14ac:dyDescent="0.25">
      <c r="A93" s="101"/>
      <c r="B93" s="101"/>
      <c r="C93" s="101"/>
      <c r="D93" s="101"/>
      <c r="E93" s="101"/>
      <c r="F93" s="101"/>
      <c r="G93" s="101"/>
      <c r="H93" s="101"/>
      <c r="I93" s="101"/>
      <c r="J93" s="101"/>
      <c r="K93" s="101"/>
      <c r="L93" s="101"/>
      <c r="M93" s="101"/>
      <c r="N93" s="101"/>
      <c r="O93" s="101"/>
      <c r="P93" s="101"/>
      <c r="Q93" s="101"/>
      <c r="R93" s="101"/>
      <c r="S93" s="101"/>
      <c r="T93" s="101"/>
      <c r="U93" s="101"/>
    </row>
    <row r="94" spans="1:21" x14ac:dyDescent="0.25">
      <c r="A94" s="101"/>
      <c r="B94" s="101"/>
      <c r="C94" s="101"/>
      <c r="D94" s="101"/>
      <c r="E94" s="101"/>
      <c r="F94" s="101"/>
      <c r="G94" s="101"/>
      <c r="H94" s="101"/>
      <c r="I94" s="101"/>
      <c r="J94" s="101"/>
      <c r="K94" s="101"/>
      <c r="L94" s="101"/>
      <c r="M94" s="101"/>
      <c r="N94" s="101"/>
      <c r="O94" s="101"/>
      <c r="P94" s="101"/>
      <c r="Q94" s="101"/>
      <c r="R94" s="101"/>
      <c r="S94" s="101"/>
      <c r="T94" s="101"/>
      <c r="U94" s="101"/>
    </row>
    <row r="95" spans="1:21" x14ac:dyDescent="0.25">
      <c r="A95" s="101"/>
      <c r="B95" s="101"/>
      <c r="C95" s="101"/>
      <c r="D95" s="101"/>
      <c r="E95" s="101"/>
      <c r="F95" s="101"/>
      <c r="G95" s="101"/>
      <c r="H95" s="101"/>
      <c r="I95" s="101"/>
      <c r="J95" s="101"/>
      <c r="K95" s="101"/>
      <c r="L95" s="101"/>
      <c r="M95" s="101"/>
      <c r="N95" s="101"/>
      <c r="O95" s="101"/>
      <c r="P95" s="101"/>
      <c r="Q95" s="101"/>
      <c r="R95" s="101"/>
      <c r="S95" s="101"/>
      <c r="T95" s="101"/>
      <c r="U95" s="101"/>
    </row>
    <row r="96" spans="1:21" x14ac:dyDescent="0.25">
      <c r="A96" s="101"/>
      <c r="B96" s="101"/>
      <c r="C96" s="101"/>
      <c r="D96" s="101"/>
      <c r="E96" s="101"/>
      <c r="F96" s="101"/>
      <c r="G96" s="101"/>
      <c r="H96" s="101"/>
      <c r="I96" s="101"/>
      <c r="J96" s="101"/>
      <c r="K96" s="101"/>
      <c r="L96" s="101"/>
      <c r="M96" s="101"/>
      <c r="N96" s="101"/>
      <c r="O96" s="101"/>
      <c r="P96" s="101"/>
      <c r="Q96" s="101"/>
      <c r="R96" s="101"/>
      <c r="S96" s="101"/>
      <c r="T96" s="101"/>
      <c r="U96" s="101"/>
    </row>
    <row r="97" spans="1:21" x14ac:dyDescent="0.25">
      <c r="A97" s="101"/>
      <c r="B97" s="101"/>
      <c r="C97" s="101"/>
      <c r="D97" s="101"/>
      <c r="E97" s="101"/>
      <c r="F97" s="101"/>
      <c r="G97" s="101"/>
      <c r="H97" s="101"/>
      <c r="I97" s="101"/>
      <c r="J97" s="101"/>
      <c r="K97" s="101"/>
      <c r="L97" s="101"/>
      <c r="M97" s="101"/>
      <c r="N97" s="101"/>
      <c r="O97" s="101"/>
      <c r="P97" s="101"/>
      <c r="Q97" s="101"/>
      <c r="R97" s="101"/>
      <c r="S97" s="101"/>
      <c r="T97" s="101"/>
      <c r="U97" s="101"/>
    </row>
    <row r="98" spans="1:21" x14ac:dyDescent="0.25">
      <c r="A98" s="101"/>
      <c r="B98" s="101"/>
      <c r="C98" s="101"/>
      <c r="D98" s="101"/>
      <c r="E98" s="101"/>
      <c r="F98" s="101"/>
      <c r="G98" s="101"/>
      <c r="H98" s="101"/>
      <c r="I98" s="101"/>
      <c r="J98" s="101"/>
      <c r="K98" s="101"/>
      <c r="L98" s="101"/>
      <c r="M98" s="101"/>
      <c r="N98" s="101"/>
      <c r="O98" s="101"/>
      <c r="P98" s="101"/>
      <c r="Q98" s="101"/>
      <c r="R98" s="101"/>
      <c r="S98" s="101"/>
      <c r="T98" s="101"/>
      <c r="U98" s="101"/>
    </row>
    <row r="99" spans="1:21" x14ac:dyDescent="0.25">
      <c r="A99" s="101"/>
      <c r="B99" s="101"/>
      <c r="C99" s="101"/>
      <c r="D99" s="101"/>
      <c r="E99" s="101"/>
      <c r="F99" s="101"/>
      <c r="G99" s="101"/>
      <c r="H99" s="101"/>
      <c r="I99" s="101"/>
      <c r="J99" s="101"/>
      <c r="K99" s="101"/>
      <c r="L99" s="101"/>
      <c r="M99" s="101"/>
      <c r="N99" s="101"/>
      <c r="O99" s="101"/>
      <c r="P99" s="101"/>
      <c r="Q99" s="101"/>
      <c r="R99" s="101"/>
      <c r="S99" s="101"/>
      <c r="T99" s="101"/>
      <c r="U99" s="101"/>
    </row>
    <row r="100" spans="1:21" x14ac:dyDescent="0.25">
      <c r="A100" s="101"/>
      <c r="B100" s="101"/>
      <c r="C100" s="101"/>
      <c r="D100" s="101"/>
      <c r="E100" s="101"/>
      <c r="F100" s="101"/>
      <c r="G100" s="101"/>
      <c r="H100" s="101"/>
      <c r="I100" s="101"/>
      <c r="J100" s="101"/>
      <c r="K100" s="101"/>
      <c r="L100" s="101"/>
      <c r="M100" s="101"/>
      <c r="N100" s="101"/>
      <c r="O100" s="101"/>
      <c r="P100" s="101"/>
      <c r="Q100" s="101"/>
      <c r="R100" s="101"/>
      <c r="S100" s="101"/>
      <c r="T100" s="101"/>
      <c r="U100" s="101"/>
    </row>
    <row r="101" spans="1:21" x14ac:dyDescent="0.25">
      <c r="A101" s="101"/>
      <c r="B101" s="101"/>
      <c r="C101" s="101"/>
      <c r="D101" s="101"/>
      <c r="E101" s="101"/>
      <c r="F101" s="101"/>
      <c r="G101" s="101"/>
      <c r="H101" s="101"/>
      <c r="I101" s="101"/>
      <c r="J101" s="101"/>
      <c r="K101" s="101"/>
      <c r="L101" s="101"/>
      <c r="M101" s="101"/>
      <c r="N101" s="101"/>
      <c r="O101" s="101"/>
      <c r="P101" s="101"/>
      <c r="Q101" s="101"/>
      <c r="R101" s="101"/>
      <c r="S101" s="101"/>
      <c r="T101" s="101"/>
      <c r="U101" s="101"/>
    </row>
    <row r="102" spans="1:21" x14ac:dyDescent="0.25">
      <c r="A102" s="101"/>
      <c r="B102" s="101"/>
      <c r="C102" s="101"/>
      <c r="D102" s="101"/>
      <c r="E102" s="101"/>
      <c r="F102" s="101"/>
      <c r="G102" s="101"/>
      <c r="H102" s="101"/>
      <c r="I102" s="101"/>
      <c r="J102" s="101"/>
      <c r="K102" s="101"/>
      <c r="L102" s="101"/>
      <c r="M102" s="101"/>
      <c r="N102" s="101"/>
      <c r="O102" s="101"/>
      <c r="P102" s="101"/>
      <c r="Q102" s="101"/>
      <c r="R102" s="101"/>
      <c r="S102" s="101"/>
      <c r="T102" s="101"/>
      <c r="U102" s="101"/>
    </row>
    <row r="103" spans="1:21" x14ac:dyDescent="0.25">
      <c r="A103" s="101"/>
      <c r="B103" s="101"/>
      <c r="C103" s="101"/>
      <c r="D103" s="101"/>
      <c r="E103" s="101"/>
      <c r="F103" s="101"/>
      <c r="G103" s="101"/>
      <c r="H103" s="101"/>
      <c r="I103" s="101"/>
      <c r="J103" s="101"/>
      <c r="K103" s="101"/>
      <c r="L103" s="101"/>
      <c r="M103" s="101"/>
      <c r="N103" s="101"/>
      <c r="O103" s="101"/>
      <c r="P103" s="101"/>
      <c r="Q103" s="101"/>
      <c r="R103" s="101"/>
      <c r="S103" s="101"/>
      <c r="T103" s="101"/>
      <c r="U103" s="101"/>
    </row>
    <row r="104" spans="1:21" x14ac:dyDescent="0.25">
      <c r="A104" s="101"/>
      <c r="B104" s="101"/>
      <c r="C104" s="101"/>
      <c r="D104" s="101"/>
      <c r="E104" s="101"/>
      <c r="F104" s="101"/>
      <c r="G104" s="101"/>
      <c r="H104" s="101"/>
      <c r="I104" s="101"/>
      <c r="J104" s="101"/>
      <c r="K104" s="101"/>
      <c r="L104" s="101"/>
      <c r="M104" s="101"/>
      <c r="N104" s="101"/>
      <c r="O104" s="101"/>
      <c r="P104" s="101"/>
      <c r="Q104" s="101"/>
      <c r="R104" s="101"/>
      <c r="S104" s="101"/>
      <c r="T104" s="101"/>
      <c r="U104" s="101"/>
    </row>
    <row r="105" spans="1:21" x14ac:dyDescent="0.25">
      <c r="A105" s="101"/>
      <c r="B105" s="101"/>
      <c r="C105" s="101"/>
      <c r="D105" s="101"/>
      <c r="E105" s="101"/>
      <c r="F105" s="101"/>
      <c r="G105" s="101"/>
      <c r="H105" s="101"/>
      <c r="I105" s="101"/>
      <c r="J105" s="101"/>
      <c r="K105" s="101"/>
      <c r="L105" s="101"/>
      <c r="M105" s="101"/>
      <c r="N105" s="101"/>
      <c r="O105" s="101"/>
      <c r="P105" s="101"/>
      <c r="Q105" s="101"/>
      <c r="R105" s="101"/>
      <c r="S105" s="101"/>
      <c r="T105" s="101"/>
      <c r="U105" s="101"/>
    </row>
    <row r="106" spans="1:21" x14ac:dyDescent="0.25">
      <c r="A106" s="101"/>
      <c r="B106" s="101"/>
      <c r="C106" s="101"/>
      <c r="D106" s="101"/>
      <c r="E106" s="101"/>
      <c r="F106" s="101"/>
      <c r="G106" s="101"/>
      <c r="H106" s="101"/>
      <c r="I106" s="101"/>
      <c r="J106" s="101"/>
      <c r="K106" s="101"/>
      <c r="L106" s="101"/>
      <c r="M106" s="101"/>
      <c r="N106" s="101"/>
      <c r="O106" s="101"/>
      <c r="P106" s="101"/>
      <c r="Q106" s="101"/>
      <c r="R106" s="101"/>
      <c r="S106" s="101"/>
      <c r="T106" s="101"/>
      <c r="U106" s="101"/>
    </row>
    <row r="107" spans="1:21" x14ac:dyDescent="0.25">
      <c r="A107" s="101"/>
      <c r="B107" s="101"/>
      <c r="C107" s="101"/>
      <c r="D107" s="101"/>
      <c r="E107" s="101"/>
      <c r="F107" s="101"/>
      <c r="G107" s="101"/>
      <c r="H107" s="101"/>
      <c r="I107" s="101"/>
      <c r="J107" s="101"/>
      <c r="K107" s="101"/>
      <c r="L107" s="101"/>
      <c r="M107" s="101"/>
      <c r="N107" s="101"/>
      <c r="O107" s="101"/>
      <c r="P107" s="101"/>
      <c r="Q107" s="101"/>
      <c r="R107" s="101"/>
      <c r="S107" s="101"/>
      <c r="T107" s="101"/>
      <c r="U107" s="101"/>
    </row>
    <row r="108" spans="1:21" x14ac:dyDescent="0.25">
      <c r="A108" s="101"/>
      <c r="B108" s="101"/>
      <c r="C108" s="101"/>
      <c r="D108" s="101"/>
      <c r="E108" s="101"/>
      <c r="F108" s="101"/>
      <c r="G108" s="101"/>
      <c r="H108" s="101"/>
      <c r="I108" s="101"/>
      <c r="J108" s="101"/>
      <c r="K108" s="101"/>
      <c r="L108" s="101"/>
      <c r="M108" s="101"/>
      <c r="N108" s="101"/>
      <c r="O108" s="101"/>
      <c r="P108" s="101"/>
      <c r="Q108" s="101"/>
      <c r="R108" s="101"/>
      <c r="S108" s="101"/>
      <c r="T108" s="101"/>
      <c r="U108" s="101"/>
    </row>
    <row r="109" spans="1:21" x14ac:dyDescent="0.25">
      <c r="A109" s="101"/>
      <c r="B109" s="101"/>
      <c r="C109" s="101"/>
      <c r="D109" s="101"/>
      <c r="E109" s="101"/>
      <c r="F109" s="101"/>
      <c r="G109" s="101"/>
      <c r="H109" s="101"/>
      <c r="I109" s="101"/>
      <c r="J109" s="101"/>
      <c r="K109" s="101"/>
      <c r="L109" s="101"/>
      <c r="M109" s="101"/>
      <c r="N109" s="101"/>
      <c r="O109" s="101"/>
      <c r="P109" s="101"/>
      <c r="Q109" s="101"/>
      <c r="R109" s="101"/>
      <c r="S109" s="101"/>
      <c r="T109" s="101"/>
      <c r="U109" s="101"/>
    </row>
    <row r="110" spans="1:21" x14ac:dyDescent="0.25">
      <c r="A110" s="101"/>
      <c r="B110" s="101"/>
      <c r="C110" s="101"/>
      <c r="D110" s="101"/>
      <c r="E110" s="101"/>
      <c r="F110" s="101"/>
      <c r="G110" s="101"/>
      <c r="H110" s="101"/>
      <c r="I110" s="101"/>
      <c r="J110" s="101"/>
      <c r="K110" s="101"/>
      <c r="L110" s="101"/>
      <c r="M110" s="101"/>
      <c r="N110" s="101"/>
      <c r="O110" s="101"/>
      <c r="P110" s="101"/>
      <c r="Q110" s="101"/>
      <c r="R110" s="101"/>
      <c r="S110" s="101"/>
      <c r="T110" s="101"/>
      <c r="U110" s="101"/>
    </row>
    <row r="111" spans="1:21" x14ac:dyDescent="0.25">
      <c r="A111" s="101"/>
      <c r="B111" s="101"/>
      <c r="C111" s="101"/>
      <c r="D111" s="101"/>
      <c r="E111" s="101"/>
      <c r="F111" s="101"/>
      <c r="G111" s="101"/>
      <c r="H111" s="101"/>
      <c r="I111" s="101"/>
      <c r="J111" s="101"/>
      <c r="K111" s="101"/>
      <c r="L111" s="101"/>
      <c r="M111" s="101"/>
      <c r="N111" s="101"/>
      <c r="O111" s="101"/>
      <c r="P111" s="101"/>
      <c r="Q111" s="101"/>
      <c r="R111" s="101"/>
      <c r="S111" s="101"/>
      <c r="T111" s="101"/>
      <c r="U111" s="101"/>
    </row>
    <row r="112" spans="1:21" x14ac:dyDescent="0.25">
      <c r="A112" s="101"/>
      <c r="B112" s="101"/>
      <c r="C112" s="101"/>
      <c r="D112" s="101"/>
      <c r="E112" s="101"/>
      <c r="F112" s="101"/>
      <c r="G112" s="101"/>
      <c r="H112" s="101"/>
      <c r="I112" s="101"/>
      <c r="J112" s="101"/>
      <c r="K112" s="101"/>
      <c r="L112" s="101"/>
      <c r="M112" s="101"/>
      <c r="N112" s="101"/>
      <c r="O112" s="101"/>
      <c r="P112" s="101"/>
      <c r="Q112" s="101"/>
      <c r="R112" s="101"/>
      <c r="S112" s="101"/>
      <c r="T112" s="101"/>
      <c r="U112" s="101"/>
    </row>
    <row r="113" spans="1:21" x14ac:dyDescent="0.25">
      <c r="A113" s="101"/>
      <c r="B113" s="101"/>
      <c r="C113" s="101"/>
      <c r="D113" s="101"/>
      <c r="E113" s="101"/>
      <c r="F113" s="101"/>
      <c r="G113" s="101"/>
      <c r="H113" s="101"/>
      <c r="I113" s="101"/>
      <c r="J113" s="101"/>
      <c r="K113" s="101"/>
      <c r="L113" s="101"/>
      <c r="M113" s="101"/>
      <c r="N113" s="101"/>
      <c r="O113" s="101"/>
      <c r="P113" s="101"/>
      <c r="Q113" s="101"/>
      <c r="R113" s="101"/>
      <c r="S113" s="101"/>
      <c r="T113" s="101"/>
      <c r="U113" s="101"/>
    </row>
    <row r="114" spans="1:21" x14ac:dyDescent="0.25">
      <c r="A114" s="101"/>
      <c r="B114" s="101"/>
      <c r="C114" s="101"/>
      <c r="D114" s="101"/>
      <c r="E114" s="101"/>
      <c r="F114" s="101"/>
      <c r="G114" s="101"/>
      <c r="H114" s="101"/>
      <c r="I114" s="101"/>
      <c r="J114" s="101"/>
      <c r="K114" s="101"/>
      <c r="L114" s="101"/>
      <c r="M114" s="101"/>
      <c r="N114" s="101"/>
      <c r="O114" s="101"/>
      <c r="P114" s="101"/>
      <c r="Q114" s="101"/>
      <c r="R114" s="101"/>
      <c r="S114" s="101"/>
      <c r="T114" s="101"/>
      <c r="U114" s="101"/>
    </row>
    <row r="115" spans="1:21" x14ac:dyDescent="0.25">
      <c r="A115" s="101"/>
      <c r="B115" s="101"/>
      <c r="C115" s="101"/>
      <c r="D115" s="101"/>
      <c r="E115" s="101"/>
      <c r="F115" s="101"/>
      <c r="G115" s="101"/>
      <c r="H115" s="101"/>
      <c r="I115" s="101"/>
      <c r="J115" s="101"/>
      <c r="K115" s="101"/>
      <c r="L115" s="101"/>
      <c r="M115" s="101"/>
      <c r="N115" s="101"/>
      <c r="O115" s="101"/>
      <c r="P115" s="101"/>
      <c r="Q115" s="101"/>
      <c r="R115" s="101"/>
      <c r="S115" s="101"/>
      <c r="T115" s="101"/>
      <c r="U115" s="101"/>
    </row>
    <row r="116" spans="1:21" x14ac:dyDescent="0.25">
      <c r="A116" s="101"/>
      <c r="B116" s="101"/>
      <c r="C116" s="101"/>
      <c r="D116" s="101"/>
      <c r="E116" s="101"/>
      <c r="F116" s="101"/>
      <c r="G116" s="101"/>
      <c r="H116" s="101"/>
      <c r="I116" s="101"/>
      <c r="J116" s="101"/>
      <c r="K116" s="101"/>
      <c r="L116" s="101"/>
      <c r="M116" s="101"/>
      <c r="N116" s="101"/>
      <c r="O116" s="101"/>
      <c r="P116" s="101"/>
      <c r="Q116" s="101"/>
      <c r="R116" s="101"/>
      <c r="S116" s="101"/>
      <c r="T116" s="101"/>
      <c r="U116" s="101"/>
    </row>
    <row r="117" spans="1:21" x14ac:dyDescent="0.25">
      <c r="A117" s="101"/>
      <c r="B117" s="101"/>
      <c r="C117" s="101"/>
      <c r="D117" s="101"/>
      <c r="E117" s="101"/>
      <c r="F117" s="101"/>
      <c r="G117" s="101"/>
      <c r="H117" s="101"/>
      <c r="I117" s="101"/>
      <c r="J117" s="101"/>
      <c r="K117" s="101"/>
      <c r="L117" s="101"/>
      <c r="M117" s="101"/>
      <c r="N117" s="101"/>
      <c r="O117" s="101"/>
      <c r="P117" s="101"/>
      <c r="Q117" s="101"/>
      <c r="R117" s="101"/>
      <c r="S117" s="101"/>
      <c r="T117" s="101"/>
      <c r="U117" s="101"/>
    </row>
    <row r="118" spans="1:21" x14ac:dyDescent="0.25">
      <c r="A118" s="101"/>
      <c r="B118" s="101"/>
      <c r="C118" s="101"/>
      <c r="D118" s="101"/>
      <c r="E118" s="101"/>
      <c r="F118" s="101"/>
      <c r="G118" s="101"/>
      <c r="H118" s="101"/>
      <c r="I118" s="101"/>
      <c r="J118" s="101"/>
      <c r="K118" s="101"/>
      <c r="L118" s="101"/>
      <c r="M118" s="101"/>
      <c r="N118" s="101"/>
      <c r="O118" s="101"/>
      <c r="P118" s="101"/>
      <c r="Q118" s="101"/>
      <c r="R118" s="101"/>
      <c r="S118" s="101"/>
      <c r="T118" s="101"/>
      <c r="U118" s="101"/>
    </row>
    <row r="119" spans="1:21" x14ac:dyDescent="0.25">
      <c r="A119" s="101"/>
      <c r="B119" s="101"/>
      <c r="C119" s="101"/>
      <c r="D119" s="101"/>
      <c r="E119" s="101"/>
      <c r="F119" s="101"/>
      <c r="G119" s="101"/>
      <c r="H119" s="101"/>
      <c r="I119" s="101"/>
      <c r="J119" s="101"/>
      <c r="K119" s="101"/>
      <c r="L119" s="101"/>
      <c r="M119" s="101"/>
      <c r="N119" s="101"/>
      <c r="O119" s="101"/>
      <c r="P119" s="101"/>
      <c r="Q119" s="101"/>
      <c r="R119" s="101"/>
      <c r="S119" s="101"/>
      <c r="T119" s="101"/>
      <c r="U119" s="101"/>
    </row>
    <row r="120" spans="1:21" x14ac:dyDescent="0.25">
      <c r="A120" s="101"/>
      <c r="B120" s="101"/>
      <c r="C120" s="101"/>
      <c r="D120" s="101"/>
      <c r="E120" s="101"/>
      <c r="F120" s="101"/>
      <c r="G120" s="101"/>
      <c r="H120" s="101"/>
      <c r="I120" s="101"/>
      <c r="J120" s="101"/>
      <c r="K120" s="101"/>
      <c r="L120" s="101"/>
      <c r="M120" s="101"/>
      <c r="N120" s="101"/>
      <c r="O120" s="101"/>
      <c r="P120" s="101"/>
      <c r="Q120" s="101"/>
      <c r="R120" s="101"/>
      <c r="S120" s="101"/>
      <c r="T120" s="101"/>
      <c r="U120" s="101"/>
    </row>
    <row r="121" spans="1:21" x14ac:dyDescent="0.25">
      <c r="A121" s="101"/>
      <c r="B121" s="101"/>
      <c r="C121" s="101"/>
      <c r="D121" s="101"/>
      <c r="E121" s="101"/>
      <c r="F121" s="101"/>
      <c r="G121" s="101"/>
      <c r="H121" s="101"/>
      <c r="I121" s="101"/>
      <c r="J121" s="101"/>
      <c r="K121" s="101"/>
      <c r="L121" s="101"/>
      <c r="M121" s="101"/>
      <c r="N121" s="101"/>
      <c r="O121" s="101"/>
      <c r="P121" s="101"/>
      <c r="Q121" s="101"/>
      <c r="R121" s="101"/>
      <c r="S121" s="101"/>
      <c r="T121" s="101"/>
      <c r="U121" s="101"/>
    </row>
    <row r="122" spans="1:21" x14ac:dyDescent="0.25">
      <c r="A122" s="101"/>
      <c r="B122" s="101"/>
      <c r="C122" s="101"/>
      <c r="D122" s="101"/>
      <c r="E122" s="101"/>
      <c r="F122" s="101"/>
      <c r="G122" s="101"/>
      <c r="H122" s="101"/>
      <c r="I122" s="101"/>
      <c r="J122" s="101"/>
      <c r="K122" s="101"/>
      <c r="L122" s="101"/>
      <c r="M122" s="101"/>
      <c r="N122" s="101"/>
      <c r="O122" s="101"/>
      <c r="P122" s="101"/>
      <c r="Q122" s="101"/>
      <c r="R122" s="101"/>
      <c r="S122" s="101"/>
      <c r="T122" s="101"/>
      <c r="U122" s="101"/>
    </row>
    <row r="123" spans="1:21" x14ac:dyDescent="0.25">
      <c r="A123" s="101"/>
      <c r="B123" s="101"/>
      <c r="C123" s="101"/>
      <c r="D123" s="101"/>
      <c r="E123" s="101"/>
      <c r="F123" s="101"/>
      <c r="G123" s="101"/>
      <c r="H123" s="101"/>
      <c r="I123" s="101"/>
      <c r="J123" s="101"/>
      <c r="K123" s="101"/>
      <c r="L123" s="101"/>
      <c r="M123" s="101"/>
      <c r="N123" s="101"/>
      <c r="O123" s="101"/>
      <c r="P123" s="101"/>
      <c r="Q123" s="101"/>
      <c r="R123" s="101"/>
      <c r="S123" s="101"/>
      <c r="T123" s="101"/>
      <c r="U123" s="101"/>
    </row>
    <row r="124" spans="1:21" x14ac:dyDescent="0.25">
      <c r="A124" s="101"/>
      <c r="B124" s="101"/>
      <c r="C124" s="101"/>
      <c r="D124" s="101"/>
      <c r="E124" s="101"/>
      <c r="F124" s="101"/>
      <c r="G124" s="101"/>
      <c r="H124" s="101"/>
      <c r="I124" s="101"/>
      <c r="J124" s="101"/>
      <c r="K124" s="101"/>
      <c r="L124" s="101"/>
      <c r="M124" s="101"/>
      <c r="N124" s="101"/>
      <c r="O124" s="101"/>
      <c r="P124" s="101"/>
      <c r="Q124" s="101"/>
      <c r="R124" s="101"/>
      <c r="S124" s="101"/>
      <c r="T124" s="101"/>
      <c r="U124" s="101"/>
    </row>
    <row r="125" spans="1:21" x14ac:dyDescent="0.25">
      <c r="A125" s="101"/>
      <c r="B125" s="101"/>
      <c r="C125" s="101"/>
      <c r="D125" s="101"/>
      <c r="E125" s="101"/>
      <c r="F125" s="101"/>
      <c r="G125" s="101"/>
      <c r="H125" s="101"/>
      <c r="I125" s="101"/>
      <c r="J125" s="101"/>
      <c r="K125" s="101"/>
      <c r="L125" s="101"/>
      <c r="M125" s="101"/>
      <c r="N125" s="101"/>
      <c r="O125" s="101"/>
      <c r="P125" s="101"/>
      <c r="Q125" s="101"/>
      <c r="R125" s="101"/>
      <c r="S125" s="101"/>
      <c r="T125" s="101"/>
      <c r="U125" s="101"/>
    </row>
    <row r="126" spans="1:21" x14ac:dyDescent="0.25">
      <c r="A126" s="101"/>
      <c r="B126" s="101"/>
      <c r="C126" s="101"/>
      <c r="D126" s="101"/>
      <c r="E126" s="101"/>
      <c r="F126" s="101"/>
      <c r="G126" s="101"/>
      <c r="H126" s="101"/>
      <c r="I126" s="101"/>
      <c r="J126" s="101"/>
      <c r="K126" s="101"/>
      <c r="L126" s="101"/>
      <c r="M126" s="101"/>
      <c r="N126" s="101"/>
      <c r="O126" s="101"/>
      <c r="P126" s="101"/>
      <c r="Q126" s="101"/>
      <c r="R126" s="101"/>
      <c r="S126" s="101"/>
      <c r="T126" s="101"/>
      <c r="U126" s="101"/>
    </row>
    <row r="127" spans="1:21" x14ac:dyDescent="0.25">
      <c r="A127" s="101"/>
      <c r="B127" s="101"/>
      <c r="C127" s="101"/>
      <c r="D127" s="101"/>
      <c r="E127" s="101"/>
      <c r="F127" s="101"/>
      <c r="G127" s="101"/>
      <c r="H127" s="101"/>
      <c r="I127" s="101"/>
      <c r="J127" s="101"/>
      <c r="K127" s="101"/>
      <c r="L127" s="101"/>
      <c r="M127" s="101"/>
      <c r="N127" s="101"/>
      <c r="O127" s="101"/>
      <c r="P127" s="101"/>
      <c r="Q127" s="101"/>
      <c r="R127" s="101"/>
      <c r="S127" s="101"/>
      <c r="T127" s="101"/>
      <c r="U127" s="101"/>
    </row>
    <row r="128" spans="1:21" x14ac:dyDescent="0.25">
      <c r="A128" s="101"/>
      <c r="B128" s="101"/>
      <c r="C128" s="101"/>
      <c r="D128" s="101"/>
      <c r="E128" s="101"/>
      <c r="F128" s="101"/>
      <c r="G128" s="101"/>
      <c r="H128" s="101"/>
      <c r="I128" s="101"/>
      <c r="J128" s="101"/>
      <c r="K128" s="101"/>
      <c r="L128" s="101"/>
      <c r="M128" s="101"/>
      <c r="N128" s="101"/>
      <c r="O128" s="101"/>
      <c r="P128" s="101"/>
      <c r="Q128" s="101"/>
      <c r="R128" s="101"/>
      <c r="S128" s="101"/>
      <c r="T128" s="101"/>
      <c r="U128" s="101"/>
    </row>
    <row r="129" spans="1:21" x14ac:dyDescent="0.25">
      <c r="A129" s="101"/>
      <c r="B129" s="101"/>
      <c r="C129" s="101"/>
      <c r="D129" s="101"/>
      <c r="E129" s="101"/>
      <c r="F129" s="101"/>
      <c r="G129" s="101"/>
      <c r="H129" s="101"/>
      <c r="I129" s="101"/>
      <c r="J129" s="101"/>
      <c r="K129" s="101"/>
      <c r="L129" s="101"/>
      <c r="M129" s="101"/>
      <c r="N129" s="101"/>
      <c r="O129" s="101"/>
      <c r="P129" s="101"/>
      <c r="Q129" s="101"/>
      <c r="R129" s="101"/>
      <c r="S129" s="101"/>
      <c r="T129" s="101"/>
      <c r="U129" s="101"/>
    </row>
    <row r="130" spans="1:21" x14ac:dyDescent="0.25">
      <c r="A130" s="101"/>
      <c r="B130" s="101"/>
      <c r="C130" s="101"/>
      <c r="D130" s="101"/>
      <c r="E130" s="101"/>
      <c r="F130" s="101"/>
      <c r="G130" s="101"/>
      <c r="H130" s="101"/>
      <c r="I130" s="101"/>
      <c r="J130" s="101"/>
      <c r="K130" s="101"/>
      <c r="L130" s="101"/>
      <c r="M130" s="101"/>
      <c r="N130" s="101"/>
      <c r="O130" s="101"/>
      <c r="P130" s="101"/>
      <c r="Q130" s="101"/>
      <c r="R130" s="101"/>
      <c r="S130" s="101"/>
      <c r="T130" s="101"/>
      <c r="U130" s="101"/>
    </row>
    <row r="131" spans="1:21" x14ac:dyDescent="0.25">
      <c r="A131" s="101"/>
      <c r="B131" s="101"/>
      <c r="C131" s="101"/>
      <c r="D131" s="101"/>
      <c r="E131" s="101"/>
      <c r="F131" s="101"/>
      <c r="G131" s="101"/>
      <c r="H131" s="101"/>
      <c r="I131" s="101"/>
      <c r="J131" s="101"/>
      <c r="K131" s="101"/>
      <c r="L131" s="101"/>
      <c r="M131" s="101"/>
      <c r="N131" s="101"/>
      <c r="O131" s="101"/>
      <c r="P131" s="101"/>
      <c r="Q131" s="101"/>
      <c r="R131" s="101"/>
      <c r="S131" s="101"/>
      <c r="T131" s="101"/>
      <c r="U131" s="101"/>
    </row>
    <row r="132" spans="1:21" x14ac:dyDescent="0.25">
      <c r="A132" s="101"/>
      <c r="B132" s="101"/>
      <c r="C132" s="101"/>
      <c r="D132" s="101"/>
      <c r="E132" s="101"/>
      <c r="F132" s="101"/>
      <c r="G132" s="101"/>
      <c r="H132" s="101"/>
      <c r="I132" s="101"/>
      <c r="J132" s="101"/>
      <c r="K132" s="101"/>
      <c r="L132" s="101"/>
      <c r="M132" s="101"/>
      <c r="N132" s="101"/>
      <c r="O132" s="101"/>
      <c r="P132" s="101"/>
      <c r="Q132" s="101"/>
      <c r="R132" s="101"/>
      <c r="S132" s="101"/>
      <c r="T132" s="101"/>
      <c r="U132" s="101"/>
    </row>
    <row r="133" spans="1:21" x14ac:dyDescent="0.25">
      <c r="A133" s="101"/>
      <c r="B133" s="101"/>
      <c r="C133" s="101"/>
      <c r="D133" s="101"/>
      <c r="E133" s="101"/>
      <c r="F133" s="101"/>
      <c r="G133" s="101"/>
      <c r="H133" s="101"/>
      <c r="I133" s="101"/>
      <c r="J133" s="101"/>
      <c r="K133" s="101"/>
      <c r="L133" s="101"/>
      <c r="M133" s="101"/>
      <c r="N133" s="101"/>
      <c r="O133" s="101"/>
      <c r="P133" s="101"/>
      <c r="Q133" s="101"/>
      <c r="R133" s="101"/>
      <c r="S133" s="101"/>
      <c r="T133" s="101"/>
      <c r="U133" s="101"/>
    </row>
    <row r="134" spans="1:21" x14ac:dyDescent="0.25">
      <c r="A134" s="101"/>
      <c r="B134" s="101"/>
      <c r="C134" s="101"/>
      <c r="D134" s="101"/>
      <c r="E134" s="101"/>
      <c r="F134" s="101"/>
      <c r="G134" s="101"/>
      <c r="H134" s="101"/>
      <c r="I134" s="101"/>
      <c r="J134" s="101"/>
      <c r="K134" s="101"/>
      <c r="L134" s="101"/>
      <c r="M134" s="101"/>
      <c r="N134" s="101"/>
      <c r="O134" s="101"/>
      <c r="P134" s="101"/>
      <c r="Q134" s="101"/>
      <c r="R134" s="101"/>
      <c r="S134" s="101"/>
      <c r="T134" s="101"/>
      <c r="U134" s="101"/>
    </row>
    <row r="135" spans="1:21" x14ac:dyDescent="0.25">
      <c r="A135" s="101"/>
      <c r="B135" s="101"/>
      <c r="C135" s="101"/>
      <c r="D135" s="101"/>
      <c r="E135" s="101"/>
      <c r="F135" s="101"/>
      <c r="G135" s="101"/>
      <c r="H135" s="101"/>
      <c r="I135" s="101"/>
      <c r="J135" s="101"/>
      <c r="K135" s="101"/>
      <c r="L135" s="101"/>
      <c r="M135" s="101"/>
      <c r="N135" s="101"/>
      <c r="O135" s="101"/>
      <c r="P135" s="101"/>
      <c r="Q135" s="101"/>
      <c r="R135" s="101"/>
      <c r="S135" s="101"/>
      <c r="T135" s="101"/>
      <c r="U135" s="101"/>
    </row>
    <row r="136" spans="1:21" x14ac:dyDescent="0.25">
      <c r="A136" s="101"/>
      <c r="B136" s="101"/>
      <c r="C136" s="101"/>
      <c r="D136" s="101"/>
      <c r="E136" s="101"/>
      <c r="F136" s="101"/>
      <c r="G136" s="101"/>
      <c r="H136" s="101"/>
      <c r="I136" s="101"/>
      <c r="J136" s="101"/>
      <c r="K136" s="101"/>
      <c r="L136" s="101"/>
      <c r="M136" s="101"/>
      <c r="N136" s="101"/>
      <c r="O136" s="101"/>
      <c r="P136" s="101"/>
      <c r="Q136" s="101"/>
      <c r="R136" s="101"/>
      <c r="S136" s="101"/>
      <c r="T136" s="101"/>
      <c r="U136" s="101"/>
    </row>
    <row r="137" spans="1:21" x14ac:dyDescent="0.25">
      <c r="A137" s="101"/>
      <c r="B137" s="101"/>
      <c r="C137" s="101"/>
      <c r="D137" s="101"/>
      <c r="E137" s="101"/>
      <c r="F137" s="101"/>
      <c r="G137" s="101"/>
      <c r="H137" s="101"/>
      <c r="I137" s="101"/>
      <c r="J137" s="101"/>
      <c r="K137" s="101"/>
      <c r="L137" s="101"/>
      <c r="M137" s="101"/>
      <c r="N137" s="101"/>
      <c r="O137" s="101"/>
      <c r="P137" s="101"/>
      <c r="Q137" s="101"/>
      <c r="R137" s="101"/>
      <c r="S137" s="101"/>
      <c r="T137" s="101"/>
      <c r="U137" s="101"/>
    </row>
    <row r="138" spans="1:21" x14ac:dyDescent="0.25">
      <c r="A138" s="101"/>
      <c r="B138" s="101"/>
      <c r="C138" s="101"/>
      <c r="D138" s="101"/>
      <c r="E138" s="101"/>
      <c r="F138" s="101"/>
      <c r="G138" s="101"/>
      <c r="H138" s="101"/>
      <c r="I138" s="101"/>
      <c r="J138" s="101"/>
      <c r="K138" s="101"/>
      <c r="L138" s="101"/>
      <c r="M138" s="101"/>
      <c r="N138" s="101"/>
      <c r="O138" s="101"/>
      <c r="P138" s="101"/>
      <c r="Q138" s="101"/>
      <c r="R138" s="101"/>
      <c r="S138" s="101"/>
      <c r="T138" s="101"/>
      <c r="U138" s="101"/>
    </row>
    <row r="139" spans="1:21" x14ac:dyDescent="0.25">
      <c r="A139" s="101"/>
      <c r="B139" s="101"/>
      <c r="C139" s="101"/>
      <c r="D139" s="101"/>
      <c r="E139" s="101"/>
      <c r="F139" s="101"/>
      <c r="G139" s="101"/>
      <c r="H139" s="101"/>
      <c r="I139" s="101"/>
      <c r="J139" s="101"/>
      <c r="K139" s="101"/>
      <c r="L139" s="101"/>
      <c r="M139" s="101"/>
      <c r="N139" s="101"/>
      <c r="O139" s="101"/>
      <c r="P139" s="101"/>
      <c r="Q139" s="101"/>
      <c r="R139" s="101"/>
      <c r="S139" s="101"/>
      <c r="T139" s="101"/>
      <c r="U139" s="101"/>
    </row>
    <row r="140" spans="1:21" x14ac:dyDescent="0.25">
      <c r="A140" s="101"/>
      <c r="B140" s="101"/>
      <c r="C140" s="101"/>
      <c r="D140" s="101"/>
      <c r="E140" s="101"/>
      <c r="F140" s="101"/>
      <c r="G140" s="101"/>
      <c r="H140" s="101"/>
      <c r="I140" s="101"/>
      <c r="J140" s="101"/>
      <c r="K140" s="101"/>
      <c r="L140" s="101"/>
      <c r="M140" s="101"/>
      <c r="N140" s="101"/>
      <c r="O140" s="101"/>
      <c r="P140" s="101"/>
      <c r="Q140" s="101"/>
      <c r="R140" s="101"/>
      <c r="S140" s="101"/>
      <c r="T140" s="101"/>
      <c r="U140" s="101"/>
    </row>
    <row r="141" spans="1:21" x14ac:dyDescent="0.25">
      <c r="A141" s="101"/>
      <c r="B141" s="101"/>
      <c r="C141" s="101"/>
      <c r="D141" s="101"/>
      <c r="E141" s="101"/>
      <c r="F141" s="101"/>
      <c r="G141" s="101"/>
      <c r="H141" s="101"/>
      <c r="I141" s="101"/>
      <c r="J141" s="101"/>
      <c r="K141" s="101"/>
      <c r="L141" s="101"/>
      <c r="M141" s="101"/>
      <c r="N141" s="101"/>
      <c r="O141" s="101"/>
      <c r="P141" s="101"/>
      <c r="Q141" s="101"/>
      <c r="R141" s="101"/>
      <c r="S141" s="101"/>
      <c r="T141" s="101"/>
      <c r="U141" s="101"/>
    </row>
    <row r="142" spans="1:21" x14ac:dyDescent="0.25">
      <c r="A142" s="101"/>
      <c r="B142" s="101"/>
      <c r="C142" s="101"/>
      <c r="D142" s="101"/>
      <c r="E142" s="101"/>
      <c r="F142" s="101"/>
      <c r="G142" s="101"/>
      <c r="H142" s="101"/>
      <c r="I142" s="101"/>
      <c r="J142" s="101"/>
      <c r="K142" s="101"/>
      <c r="L142" s="101"/>
      <c r="M142" s="101"/>
      <c r="N142" s="101"/>
      <c r="O142" s="101"/>
      <c r="P142" s="101"/>
      <c r="Q142" s="101"/>
      <c r="R142" s="101"/>
      <c r="S142" s="101"/>
      <c r="T142" s="101"/>
      <c r="U142" s="101"/>
    </row>
    <row r="143" spans="1:21" x14ac:dyDescent="0.25">
      <c r="A143" s="101"/>
      <c r="B143" s="101"/>
      <c r="C143" s="101"/>
      <c r="D143" s="101"/>
      <c r="E143" s="101"/>
      <c r="F143" s="101"/>
      <c r="G143" s="101"/>
      <c r="H143" s="101"/>
      <c r="I143" s="101"/>
      <c r="J143" s="101"/>
      <c r="K143" s="101"/>
      <c r="L143" s="101"/>
      <c r="M143" s="101"/>
      <c r="N143" s="101"/>
      <c r="O143" s="101"/>
      <c r="P143" s="101"/>
      <c r="Q143" s="101"/>
      <c r="R143" s="101"/>
      <c r="S143" s="101"/>
      <c r="T143" s="101"/>
      <c r="U143" s="101"/>
    </row>
    <row r="144" spans="1:21" x14ac:dyDescent="0.25">
      <c r="A144" s="101"/>
      <c r="B144" s="101"/>
      <c r="C144" s="101"/>
      <c r="D144" s="101"/>
      <c r="E144" s="101"/>
      <c r="F144" s="101"/>
      <c r="G144" s="101"/>
      <c r="H144" s="101"/>
      <c r="I144" s="101"/>
      <c r="J144" s="101"/>
      <c r="K144" s="101"/>
      <c r="L144" s="101"/>
      <c r="M144" s="101"/>
      <c r="N144" s="101"/>
      <c r="O144" s="101"/>
      <c r="P144" s="101"/>
      <c r="Q144" s="101"/>
      <c r="R144" s="101"/>
      <c r="S144" s="101"/>
      <c r="T144" s="101"/>
      <c r="U144" s="101"/>
    </row>
    <row r="145" spans="1:21" x14ac:dyDescent="0.25">
      <c r="A145" s="101"/>
      <c r="B145" s="101"/>
      <c r="C145" s="101"/>
      <c r="D145" s="101"/>
      <c r="E145" s="101"/>
      <c r="F145" s="101"/>
      <c r="G145" s="101"/>
      <c r="H145" s="101"/>
      <c r="I145" s="101"/>
      <c r="J145" s="101"/>
      <c r="K145" s="101"/>
      <c r="L145" s="101"/>
      <c r="M145" s="101"/>
      <c r="N145" s="101"/>
      <c r="O145" s="101"/>
      <c r="P145" s="101"/>
      <c r="Q145" s="101"/>
      <c r="R145" s="101"/>
      <c r="S145" s="101"/>
      <c r="T145" s="101"/>
      <c r="U145" s="101"/>
    </row>
    <row r="146" spans="1:21" x14ac:dyDescent="0.25">
      <c r="A146" s="101"/>
      <c r="B146" s="101"/>
      <c r="C146" s="101"/>
      <c r="D146" s="101"/>
      <c r="E146" s="101"/>
      <c r="F146" s="101"/>
      <c r="G146" s="101"/>
      <c r="H146" s="101"/>
      <c r="I146" s="101"/>
      <c r="J146" s="101"/>
      <c r="K146" s="101"/>
      <c r="L146" s="101"/>
      <c r="M146" s="101"/>
      <c r="N146" s="101"/>
      <c r="O146" s="101"/>
      <c r="P146" s="101"/>
      <c r="Q146" s="101"/>
      <c r="R146" s="101"/>
      <c r="S146" s="101"/>
      <c r="T146" s="101"/>
      <c r="U146" s="101"/>
    </row>
    <row r="147" spans="1:21" x14ac:dyDescent="0.25">
      <c r="A147" s="101"/>
      <c r="B147" s="101"/>
      <c r="C147" s="101"/>
      <c r="D147" s="101"/>
      <c r="E147" s="101"/>
      <c r="F147" s="101"/>
      <c r="G147" s="101"/>
      <c r="H147" s="101"/>
      <c r="I147" s="101"/>
      <c r="J147" s="101"/>
      <c r="K147" s="101"/>
      <c r="L147" s="101"/>
      <c r="M147" s="101"/>
      <c r="N147" s="101"/>
      <c r="O147" s="101"/>
      <c r="P147" s="101"/>
      <c r="Q147" s="101"/>
      <c r="R147" s="101"/>
      <c r="S147" s="101"/>
      <c r="T147" s="101"/>
      <c r="U147" s="101"/>
    </row>
    <row r="148" spans="1:21" x14ac:dyDescent="0.25">
      <c r="A148" s="101"/>
      <c r="B148" s="101"/>
      <c r="C148" s="101"/>
      <c r="D148" s="101"/>
      <c r="E148" s="101"/>
      <c r="F148" s="101"/>
      <c r="G148" s="101"/>
      <c r="H148" s="101"/>
      <c r="I148" s="101"/>
      <c r="J148" s="101"/>
      <c r="K148" s="101"/>
      <c r="L148" s="101"/>
      <c r="M148" s="101"/>
      <c r="N148" s="101"/>
      <c r="O148" s="101"/>
      <c r="P148" s="101"/>
      <c r="Q148" s="101"/>
      <c r="R148" s="101"/>
      <c r="S148" s="101"/>
      <c r="T148" s="101"/>
      <c r="U148" s="101"/>
    </row>
    <row r="149" spans="1:21" x14ac:dyDescent="0.25">
      <c r="A149" s="101"/>
      <c r="B149" s="101"/>
      <c r="C149" s="101"/>
      <c r="D149" s="101"/>
      <c r="E149" s="101"/>
      <c r="F149" s="101"/>
      <c r="G149" s="101"/>
      <c r="H149" s="101"/>
      <c r="I149" s="101"/>
      <c r="J149" s="101"/>
      <c r="K149" s="101"/>
      <c r="L149" s="101"/>
      <c r="M149" s="101"/>
      <c r="N149" s="101"/>
      <c r="O149" s="101"/>
      <c r="P149" s="101"/>
      <c r="Q149" s="101"/>
      <c r="R149" s="101"/>
      <c r="S149" s="101"/>
      <c r="T149" s="101"/>
      <c r="U149" s="101"/>
    </row>
    <row r="150" spans="1:21" x14ac:dyDescent="0.25">
      <c r="A150" s="101"/>
      <c r="B150" s="101"/>
      <c r="C150" s="101"/>
      <c r="D150" s="101"/>
      <c r="E150" s="101"/>
      <c r="F150" s="101"/>
      <c r="G150" s="101"/>
      <c r="H150" s="101"/>
      <c r="I150" s="101"/>
      <c r="J150" s="101"/>
      <c r="K150" s="101"/>
      <c r="L150" s="101"/>
      <c r="M150" s="101"/>
      <c r="N150" s="101"/>
      <c r="O150" s="101"/>
      <c r="P150" s="101"/>
      <c r="Q150" s="101"/>
      <c r="R150" s="101"/>
      <c r="S150" s="101"/>
      <c r="T150" s="101"/>
      <c r="U150" s="101"/>
    </row>
    <row r="151" spans="1:21" x14ac:dyDescent="0.25">
      <c r="A151" s="101"/>
      <c r="B151" s="101"/>
      <c r="C151" s="101"/>
      <c r="D151" s="101"/>
      <c r="E151" s="101"/>
      <c r="F151" s="101"/>
      <c r="G151" s="101"/>
      <c r="H151" s="101"/>
      <c r="I151" s="101"/>
      <c r="J151" s="101"/>
      <c r="K151" s="101"/>
      <c r="L151" s="101"/>
      <c r="M151" s="101"/>
      <c r="N151" s="101"/>
      <c r="O151" s="101"/>
      <c r="P151" s="101"/>
      <c r="Q151" s="101"/>
      <c r="R151" s="101"/>
      <c r="S151" s="101"/>
      <c r="T151" s="101"/>
      <c r="U151" s="101"/>
    </row>
    <row r="152" spans="1:21" x14ac:dyDescent="0.25">
      <c r="A152" s="101"/>
      <c r="B152" s="101"/>
      <c r="C152" s="101"/>
      <c r="D152" s="101"/>
      <c r="E152" s="101"/>
      <c r="F152" s="101"/>
      <c r="G152" s="101"/>
      <c r="H152" s="101"/>
      <c r="I152" s="101"/>
      <c r="J152" s="101"/>
      <c r="K152" s="101"/>
      <c r="L152" s="101"/>
      <c r="M152" s="101"/>
      <c r="N152" s="101"/>
      <c r="O152" s="101"/>
      <c r="P152" s="101"/>
      <c r="Q152" s="101"/>
      <c r="R152" s="101"/>
      <c r="S152" s="101"/>
      <c r="T152" s="101"/>
      <c r="U152" s="101"/>
    </row>
    <row r="153" spans="1:21" x14ac:dyDescent="0.25">
      <c r="A153" s="101"/>
      <c r="B153" s="101"/>
      <c r="C153" s="101"/>
      <c r="D153" s="101"/>
      <c r="E153" s="101"/>
      <c r="F153" s="101"/>
      <c r="G153" s="101"/>
      <c r="H153" s="101"/>
      <c r="I153" s="101"/>
      <c r="J153" s="101"/>
      <c r="K153" s="101"/>
      <c r="L153" s="101"/>
      <c r="M153" s="101"/>
      <c r="N153" s="101"/>
      <c r="O153" s="101"/>
      <c r="P153" s="101"/>
      <c r="Q153" s="101"/>
      <c r="R153" s="101"/>
      <c r="S153" s="101"/>
      <c r="T153" s="101"/>
      <c r="U153" s="101"/>
    </row>
    <row r="154" spans="1:21" x14ac:dyDescent="0.25">
      <c r="A154" s="101"/>
      <c r="B154" s="101"/>
      <c r="C154" s="101"/>
      <c r="D154" s="101"/>
      <c r="E154" s="101"/>
      <c r="F154" s="101"/>
      <c r="G154" s="101"/>
      <c r="H154" s="101"/>
      <c r="I154" s="101"/>
      <c r="J154" s="101"/>
      <c r="K154" s="101"/>
      <c r="L154" s="101"/>
      <c r="M154" s="101"/>
      <c r="N154" s="101"/>
      <c r="O154" s="101"/>
      <c r="P154" s="101"/>
      <c r="Q154" s="101"/>
      <c r="R154" s="101"/>
      <c r="S154" s="101"/>
      <c r="T154" s="101"/>
      <c r="U154" s="101"/>
    </row>
    <row r="155" spans="1:21" x14ac:dyDescent="0.25">
      <c r="A155" s="101"/>
      <c r="B155" s="101"/>
      <c r="C155" s="101"/>
      <c r="D155" s="101"/>
      <c r="E155" s="101"/>
      <c r="F155" s="101"/>
      <c r="G155" s="101"/>
      <c r="H155" s="101"/>
      <c r="I155" s="101"/>
      <c r="J155" s="101"/>
      <c r="K155" s="101"/>
      <c r="L155" s="101"/>
      <c r="M155" s="101"/>
      <c r="N155" s="101"/>
      <c r="O155" s="101"/>
      <c r="P155" s="101"/>
      <c r="Q155" s="101"/>
      <c r="R155" s="101"/>
      <c r="S155" s="101"/>
      <c r="T155" s="101"/>
      <c r="U155" s="101"/>
    </row>
    <row r="156" spans="1:21" x14ac:dyDescent="0.25">
      <c r="A156" s="101"/>
      <c r="B156" s="101"/>
      <c r="C156" s="101"/>
      <c r="D156" s="101"/>
      <c r="E156" s="101"/>
      <c r="F156" s="101"/>
      <c r="G156" s="101"/>
      <c r="H156" s="101"/>
      <c r="I156" s="101"/>
      <c r="J156" s="101"/>
      <c r="K156" s="101"/>
      <c r="L156" s="101"/>
      <c r="M156" s="101"/>
      <c r="N156" s="101"/>
      <c r="O156" s="101"/>
      <c r="P156" s="101"/>
      <c r="Q156" s="101"/>
      <c r="R156" s="101"/>
      <c r="S156" s="101"/>
      <c r="T156" s="101"/>
      <c r="U156" s="101"/>
    </row>
    <row r="157" spans="1:21" x14ac:dyDescent="0.25">
      <c r="A157" s="101"/>
      <c r="B157" s="101"/>
      <c r="C157" s="101"/>
      <c r="D157" s="101"/>
      <c r="E157" s="101"/>
      <c r="F157" s="101"/>
      <c r="G157" s="101"/>
      <c r="H157" s="101"/>
      <c r="I157" s="101"/>
      <c r="J157" s="101"/>
      <c r="K157" s="101"/>
      <c r="L157" s="101"/>
      <c r="M157" s="101"/>
      <c r="N157" s="101"/>
      <c r="O157" s="101"/>
      <c r="P157" s="101"/>
      <c r="Q157" s="101"/>
      <c r="R157" s="101"/>
      <c r="S157" s="101"/>
      <c r="T157" s="101"/>
      <c r="U157" s="101"/>
    </row>
    <row r="158" spans="1:21" x14ac:dyDescent="0.25">
      <c r="A158" s="101"/>
      <c r="B158" s="101"/>
      <c r="C158" s="101"/>
      <c r="D158" s="101"/>
      <c r="E158" s="101"/>
      <c r="F158" s="101"/>
      <c r="G158" s="101"/>
      <c r="H158" s="101"/>
      <c r="I158" s="101"/>
      <c r="J158" s="101"/>
      <c r="K158" s="101"/>
      <c r="L158" s="101"/>
      <c r="M158" s="101"/>
      <c r="N158" s="101"/>
      <c r="O158" s="101"/>
      <c r="P158" s="101"/>
      <c r="Q158" s="101"/>
      <c r="R158" s="101"/>
      <c r="S158" s="101"/>
      <c r="T158" s="101"/>
      <c r="U158" s="101"/>
    </row>
    <row r="159" spans="1:21" x14ac:dyDescent="0.25">
      <c r="A159" s="101"/>
      <c r="B159" s="101"/>
      <c r="C159" s="101"/>
      <c r="D159" s="101"/>
      <c r="E159" s="101"/>
      <c r="F159" s="101"/>
      <c r="G159" s="101"/>
      <c r="H159" s="101"/>
      <c r="I159" s="101"/>
      <c r="J159" s="101"/>
      <c r="K159" s="101"/>
      <c r="L159" s="101"/>
      <c r="M159" s="101"/>
      <c r="N159" s="101"/>
      <c r="O159" s="101"/>
      <c r="P159" s="101"/>
      <c r="Q159" s="101"/>
      <c r="R159" s="101"/>
      <c r="S159" s="101"/>
      <c r="T159" s="101"/>
      <c r="U159" s="101"/>
    </row>
    <row r="160" spans="1:21" x14ac:dyDescent="0.25">
      <c r="A160" s="101"/>
      <c r="B160" s="101"/>
      <c r="C160" s="101"/>
      <c r="D160" s="101"/>
      <c r="E160" s="101"/>
      <c r="F160" s="101"/>
      <c r="G160" s="101"/>
      <c r="H160" s="101"/>
      <c r="I160" s="101"/>
      <c r="J160" s="101"/>
      <c r="K160" s="101"/>
      <c r="L160" s="101"/>
      <c r="M160" s="101"/>
      <c r="N160" s="101"/>
      <c r="O160" s="101"/>
      <c r="P160" s="101"/>
      <c r="Q160" s="101"/>
      <c r="R160" s="101"/>
      <c r="S160" s="101"/>
      <c r="T160" s="101"/>
      <c r="U160" s="101"/>
    </row>
    <row r="161" spans="1:21" x14ac:dyDescent="0.25">
      <c r="A161" s="101"/>
      <c r="B161" s="101"/>
      <c r="C161" s="101"/>
      <c r="D161" s="101"/>
      <c r="E161" s="101"/>
      <c r="F161" s="101"/>
      <c r="G161" s="101"/>
      <c r="H161" s="101"/>
      <c r="I161" s="101"/>
      <c r="J161" s="101"/>
      <c r="K161" s="101"/>
      <c r="L161" s="101"/>
      <c r="M161" s="101"/>
      <c r="N161" s="101"/>
      <c r="O161" s="101"/>
      <c r="P161" s="101"/>
      <c r="Q161" s="101"/>
      <c r="R161" s="101"/>
      <c r="S161" s="101"/>
      <c r="T161" s="101"/>
      <c r="U161" s="101"/>
    </row>
    <row r="162" spans="1:21" x14ac:dyDescent="0.25">
      <c r="A162" s="101"/>
      <c r="B162" s="101"/>
      <c r="C162" s="101"/>
      <c r="D162" s="101"/>
      <c r="E162" s="101"/>
      <c r="F162" s="101"/>
      <c r="G162" s="101"/>
      <c r="H162" s="101"/>
      <c r="I162" s="101"/>
      <c r="J162" s="101"/>
      <c r="K162" s="101"/>
      <c r="L162" s="101"/>
      <c r="M162" s="101"/>
      <c r="N162" s="101"/>
      <c r="O162" s="101"/>
      <c r="P162" s="101"/>
      <c r="Q162" s="101"/>
      <c r="R162" s="101"/>
      <c r="S162" s="101"/>
      <c r="T162" s="101"/>
      <c r="U162" s="101"/>
    </row>
    <row r="163" spans="1:21" x14ac:dyDescent="0.25">
      <c r="A163" s="101"/>
      <c r="B163" s="101"/>
      <c r="C163" s="101"/>
      <c r="D163" s="101"/>
      <c r="E163" s="101"/>
      <c r="F163" s="101"/>
      <c r="G163" s="101"/>
      <c r="H163" s="101"/>
      <c r="I163" s="101"/>
      <c r="J163" s="101"/>
      <c r="K163" s="101"/>
      <c r="L163" s="101"/>
      <c r="M163" s="101"/>
      <c r="N163" s="101"/>
      <c r="O163" s="101"/>
      <c r="P163" s="101"/>
      <c r="Q163" s="101"/>
      <c r="R163" s="101"/>
      <c r="S163" s="101"/>
      <c r="T163" s="101"/>
      <c r="U163" s="101"/>
    </row>
    <row r="164" spans="1:21" x14ac:dyDescent="0.25">
      <c r="A164" s="101"/>
      <c r="B164" s="101"/>
      <c r="C164" s="101"/>
      <c r="D164" s="101"/>
      <c r="E164" s="101"/>
      <c r="F164" s="101"/>
      <c r="G164" s="101"/>
      <c r="H164" s="101"/>
      <c r="I164" s="101"/>
      <c r="J164" s="101"/>
      <c r="K164" s="101"/>
      <c r="L164" s="101"/>
      <c r="M164" s="101"/>
      <c r="N164" s="101"/>
      <c r="O164" s="101"/>
      <c r="P164" s="101"/>
      <c r="Q164" s="101"/>
      <c r="R164" s="101"/>
      <c r="S164" s="101"/>
      <c r="T164" s="101"/>
      <c r="U164" s="101"/>
    </row>
    <row r="165" spans="1:21" x14ac:dyDescent="0.25">
      <c r="A165" s="101"/>
      <c r="B165" s="101"/>
      <c r="C165" s="101"/>
      <c r="D165" s="101"/>
      <c r="E165" s="101"/>
      <c r="F165" s="101"/>
      <c r="G165" s="101"/>
      <c r="H165" s="101"/>
      <c r="I165" s="101"/>
      <c r="J165" s="101"/>
      <c r="K165" s="101"/>
      <c r="L165" s="101"/>
      <c r="M165" s="101"/>
      <c r="N165" s="101"/>
      <c r="O165" s="101"/>
      <c r="P165" s="101"/>
      <c r="Q165" s="101"/>
      <c r="R165" s="101"/>
      <c r="S165" s="101"/>
      <c r="T165" s="101"/>
      <c r="U165" s="101"/>
    </row>
    <row r="166" spans="1:21" x14ac:dyDescent="0.25">
      <c r="A166" s="101"/>
      <c r="B166" s="101"/>
      <c r="C166" s="101"/>
      <c r="D166" s="101"/>
      <c r="E166" s="101"/>
      <c r="F166" s="101"/>
      <c r="G166" s="101"/>
      <c r="H166" s="101"/>
      <c r="I166" s="101"/>
      <c r="J166" s="101"/>
      <c r="K166" s="101"/>
      <c r="L166" s="101"/>
      <c r="M166" s="101"/>
      <c r="N166" s="101"/>
      <c r="O166" s="101"/>
      <c r="P166" s="101"/>
      <c r="Q166" s="101"/>
      <c r="R166" s="101"/>
      <c r="S166" s="101"/>
      <c r="T166" s="101"/>
      <c r="U166" s="101"/>
    </row>
    <row r="167" spans="1:21" x14ac:dyDescent="0.25">
      <c r="A167" s="101"/>
      <c r="B167" s="101"/>
      <c r="C167" s="101"/>
      <c r="D167" s="101"/>
      <c r="E167" s="101"/>
      <c r="F167" s="101"/>
      <c r="G167" s="101"/>
      <c r="H167" s="101"/>
      <c r="I167" s="101"/>
      <c r="J167" s="101"/>
      <c r="K167" s="101"/>
      <c r="L167" s="101"/>
      <c r="M167" s="101"/>
      <c r="N167" s="101"/>
      <c r="O167" s="101"/>
      <c r="P167" s="101"/>
      <c r="Q167" s="101"/>
      <c r="R167" s="101"/>
      <c r="S167" s="101"/>
      <c r="T167" s="101"/>
      <c r="U167" s="101"/>
    </row>
    <row r="168" spans="1:21" x14ac:dyDescent="0.25">
      <c r="A168" s="101"/>
      <c r="B168" s="101"/>
      <c r="C168" s="101"/>
      <c r="D168" s="101"/>
      <c r="E168" s="101"/>
      <c r="F168" s="101"/>
      <c r="G168" s="101"/>
      <c r="H168" s="101"/>
      <c r="I168" s="101"/>
      <c r="J168" s="101"/>
      <c r="K168" s="101"/>
      <c r="L168" s="101"/>
      <c r="M168" s="101"/>
      <c r="N168" s="101"/>
      <c r="O168" s="101"/>
      <c r="P168" s="101"/>
      <c r="Q168" s="101"/>
      <c r="R168" s="101"/>
      <c r="S168" s="101"/>
      <c r="T168" s="101"/>
      <c r="U168" s="101"/>
    </row>
    <row r="169" spans="1:21" x14ac:dyDescent="0.25">
      <c r="A169" s="101"/>
      <c r="B169" s="101"/>
      <c r="C169" s="101"/>
      <c r="D169" s="101"/>
      <c r="E169" s="101"/>
      <c r="F169" s="101"/>
      <c r="G169" s="101"/>
      <c r="H169" s="101"/>
      <c r="I169" s="101"/>
      <c r="J169" s="101"/>
      <c r="K169" s="101"/>
      <c r="L169" s="101"/>
      <c r="M169" s="101"/>
      <c r="N169" s="101"/>
      <c r="O169" s="101"/>
      <c r="P169" s="101"/>
      <c r="Q169" s="101"/>
      <c r="R169" s="101"/>
      <c r="S169" s="101"/>
      <c r="T169" s="101"/>
      <c r="U169" s="101"/>
    </row>
    <row r="170" spans="1:21" x14ac:dyDescent="0.25">
      <c r="A170" s="101"/>
      <c r="B170" s="101"/>
      <c r="C170" s="101"/>
      <c r="D170" s="101"/>
      <c r="E170" s="101"/>
      <c r="F170" s="101"/>
      <c r="G170" s="101"/>
      <c r="H170" s="101"/>
      <c r="I170" s="101"/>
      <c r="J170" s="101"/>
      <c r="K170" s="101"/>
      <c r="L170" s="101"/>
      <c r="M170" s="101"/>
      <c r="N170" s="101"/>
      <c r="O170" s="101"/>
      <c r="P170" s="101"/>
      <c r="Q170" s="101"/>
      <c r="R170" s="101"/>
      <c r="S170" s="101"/>
      <c r="T170" s="101"/>
      <c r="U170" s="101"/>
    </row>
    <row r="171" spans="1:21" x14ac:dyDescent="0.25">
      <c r="A171" s="101"/>
      <c r="B171" s="101"/>
      <c r="C171" s="101"/>
      <c r="D171" s="101"/>
      <c r="E171" s="101"/>
      <c r="F171" s="101"/>
      <c r="G171" s="101"/>
      <c r="H171" s="101"/>
      <c r="I171" s="101"/>
      <c r="J171" s="101"/>
      <c r="K171" s="101"/>
      <c r="L171" s="101"/>
      <c r="M171" s="101"/>
      <c r="N171" s="101"/>
      <c r="O171" s="101"/>
      <c r="P171" s="101"/>
      <c r="Q171" s="101"/>
      <c r="R171" s="101"/>
      <c r="S171" s="101"/>
      <c r="T171" s="101"/>
      <c r="U171" s="101"/>
    </row>
    <row r="172" spans="1:21" x14ac:dyDescent="0.25">
      <c r="A172" s="101"/>
      <c r="B172" s="101"/>
      <c r="C172" s="101"/>
      <c r="D172" s="101"/>
      <c r="E172" s="101"/>
      <c r="F172" s="101"/>
      <c r="G172" s="101"/>
      <c r="H172" s="101"/>
      <c r="I172" s="101"/>
      <c r="J172" s="101"/>
      <c r="K172" s="101"/>
      <c r="L172" s="101"/>
      <c r="M172" s="101"/>
      <c r="N172" s="101"/>
      <c r="O172" s="101"/>
      <c r="P172" s="101"/>
      <c r="Q172" s="101"/>
      <c r="R172" s="101"/>
      <c r="S172" s="101"/>
      <c r="T172" s="101"/>
      <c r="U172" s="101"/>
    </row>
    <row r="173" spans="1:21" x14ac:dyDescent="0.25">
      <c r="A173" s="101"/>
      <c r="B173" s="101"/>
      <c r="C173" s="101"/>
      <c r="D173" s="101"/>
      <c r="E173" s="101"/>
      <c r="F173" s="101"/>
      <c r="G173" s="101"/>
      <c r="H173" s="101"/>
      <c r="I173" s="101"/>
      <c r="J173" s="101"/>
      <c r="K173" s="101"/>
      <c r="L173" s="101"/>
      <c r="M173" s="101"/>
      <c r="N173" s="101"/>
      <c r="O173" s="101"/>
      <c r="P173" s="101"/>
      <c r="Q173" s="101"/>
      <c r="R173" s="101"/>
      <c r="S173" s="101"/>
      <c r="T173" s="101"/>
      <c r="U173" s="101"/>
    </row>
    <row r="174" spans="1:21" x14ac:dyDescent="0.25">
      <c r="A174" s="101"/>
      <c r="B174" s="101"/>
      <c r="C174" s="101"/>
      <c r="D174" s="101"/>
      <c r="E174" s="101"/>
      <c r="F174" s="101"/>
      <c r="G174" s="101"/>
      <c r="H174" s="101"/>
      <c r="I174" s="101"/>
      <c r="J174" s="101"/>
      <c r="K174" s="101"/>
      <c r="L174" s="101"/>
      <c r="M174" s="101"/>
      <c r="N174" s="101"/>
      <c r="O174" s="101"/>
      <c r="P174" s="101"/>
      <c r="Q174" s="101"/>
      <c r="R174" s="101"/>
      <c r="S174" s="101"/>
      <c r="T174" s="101"/>
      <c r="U174" s="101"/>
    </row>
    <row r="175" spans="1:21" x14ac:dyDescent="0.25">
      <c r="A175" s="101"/>
      <c r="B175" s="101"/>
      <c r="C175" s="101"/>
      <c r="D175" s="101"/>
      <c r="E175" s="101"/>
      <c r="F175" s="101"/>
      <c r="G175" s="101"/>
      <c r="H175" s="101"/>
      <c r="I175" s="101"/>
      <c r="J175" s="101"/>
      <c r="K175" s="101"/>
      <c r="L175" s="101"/>
      <c r="M175" s="101"/>
      <c r="N175" s="101"/>
      <c r="O175" s="101"/>
      <c r="P175" s="101"/>
      <c r="Q175" s="101"/>
      <c r="R175" s="101"/>
      <c r="S175" s="101"/>
      <c r="T175" s="101"/>
      <c r="U175" s="101"/>
    </row>
    <row r="176" spans="1:21" x14ac:dyDescent="0.25">
      <c r="A176" s="101"/>
      <c r="B176" s="101"/>
      <c r="C176" s="101"/>
      <c r="D176" s="101"/>
      <c r="E176" s="101"/>
      <c r="F176" s="101"/>
      <c r="G176" s="101"/>
      <c r="H176" s="101"/>
      <c r="I176" s="101"/>
      <c r="J176" s="101"/>
      <c r="K176" s="101"/>
      <c r="L176" s="101"/>
      <c r="M176" s="101"/>
      <c r="N176" s="101"/>
      <c r="O176" s="101"/>
      <c r="P176" s="101"/>
      <c r="Q176" s="101"/>
      <c r="R176" s="101"/>
      <c r="S176" s="101"/>
      <c r="T176" s="101"/>
      <c r="U176" s="101"/>
    </row>
    <row r="177" spans="1:21" x14ac:dyDescent="0.25">
      <c r="A177" s="101"/>
      <c r="B177" s="101"/>
      <c r="C177" s="101"/>
      <c r="D177" s="101"/>
      <c r="E177" s="101"/>
      <c r="F177" s="101"/>
      <c r="G177" s="101"/>
      <c r="H177" s="101"/>
      <c r="I177" s="101"/>
      <c r="J177" s="101"/>
      <c r="K177" s="101"/>
      <c r="L177" s="101"/>
      <c r="M177" s="101"/>
      <c r="N177" s="101"/>
      <c r="O177" s="101"/>
      <c r="P177" s="101"/>
      <c r="Q177" s="101"/>
      <c r="R177" s="101"/>
      <c r="S177" s="101"/>
      <c r="T177" s="101"/>
      <c r="U177" s="101"/>
    </row>
    <row r="178" spans="1:21" x14ac:dyDescent="0.25">
      <c r="A178" s="101"/>
      <c r="B178" s="101"/>
      <c r="C178" s="101"/>
      <c r="D178" s="101"/>
      <c r="E178" s="101"/>
      <c r="F178" s="101"/>
      <c r="G178" s="101"/>
      <c r="H178" s="101"/>
      <c r="I178" s="101"/>
      <c r="J178" s="101"/>
      <c r="K178" s="101"/>
      <c r="L178" s="101"/>
      <c r="M178" s="101"/>
      <c r="N178" s="101"/>
      <c r="O178" s="101"/>
      <c r="P178" s="101"/>
      <c r="Q178" s="101"/>
      <c r="R178" s="101"/>
      <c r="S178" s="101"/>
      <c r="T178" s="101"/>
      <c r="U178" s="101"/>
    </row>
    <row r="179" spans="1:21" x14ac:dyDescent="0.25">
      <c r="A179" s="101"/>
      <c r="B179" s="101"/>
      <c r="C179" s="101"/>
      <c r="D179" s="101"/>
      <c r="E179" s="101"/>
      <c r="F179" s="101"/>
      <c r="G179" s="101"/>
      <c r="H179" s="101"/>
      <c r="I179" s="101"/>
      <c r="J179" s="101"/>
      <c r="K179" s="101"/>
      <c r="L179" s="101"/>
      <c r="M179" s="101"/>
      <c r="N179" s="101"/>
      <c r="O179" s="101"/>
      <c r="P179" s="101"/>
      <c r="Q179" s="101"/>
      <c r="R179" s="101"/>
      <c r="S179" s="101"/>
      <c r="T179" s="101"/>
      <c r="U179" s="101"/>
    </row>
    <row r="180" spans="1:21" x14ac:dyDescent="0.25">
      <c r="A180" s="101"/>
      <c r="B180" s="101"/>
      <c r="C180" s="101"/>
      <c r="D180" s="101"/>
      <c r="E180" s="101"/>
      <c r="F180" s="101"/>
      <c r="G180" s="101"/>
      <c r="H180" s="101"/>
      <c r="I180" s="101"/>
      <c r="J180" s="101"/>
      <c r="K180" s="101"/>
      <c r="L180" s="101"/>
      <c r="M180" s="101"/>
      <c r="N180" s="101"/>
      <c r="O180" s="101"/>
      <c r="P180" s="101"/>
      <c r="Q180" s="101"/>
      <c r="R180" s="101"/>
      <c r="S180" s="101"/>
      <c r="T180" s="101"/>
      <c r="U180" s="101"/>
    </row>
    <row r="181" spans="1:21" x14ac:dyDescent="0.25">
      <c r="A181" s="101"/>
      <c r="B181" s="101"/>
      <c r="C181" s="101"/>
      <c r="D181" s="101"/>
      <c r="E181" s="101"/>
      <c r="F181" s="101"/>
      <c r="G181" s="101"/>
      <c r="H181" s="101"/>
      <c r="I181" s="101"/>
      <c r="J181" s="101"/>
      <c r="K181" s="101"/>
      <c r="L181" s="101"/>
      <c r="M181" s="101"/>
      <c r="N181" s="101"/>
      <c r="O181" s="101"/>
      <c r="P181" s="101"/>
      <c r="Q181" s="101"/>
      <c r="R181" s="101"/>
      <c r="S181" s="101"/>
      <c r="T181" s="101"/>
      <c r="U181" s="101"/>
    </row>
    <row r="182" spans="1:21" x14ac:dyDescent="0.25">
      <c r="A182" s="101"/>
      <c r="B182" s="101"/>
      <c r="C182" s="101"/>
      <c r="D182" s="101"/>
      <c r="E182" s="101"/>
      <c r="F182" s="101"/>
      <c r="G182" s="101"/>
      <c r="H182" s="101"/>
      <c r="I182" s="101"/>
      <c r="J182" s="101"/>
      <c r="K182" s="101"/>
      <c r="L182" s="101"/>
      <c r="M182" s="101"/>
      <c r="N182" s="101"/>
      <c r="O182" s="101"/>
      <c r="P182" s="101"/>
      <c r="Q182" s="101"/>
      <c r="R182" s="101"/>
      <c r="S182" s="101"/>
      <c r="T182" s="101"/>
      <c r="U182" s="101"/>
    </row>
    <row r="183" spans="1:21" x14ac:dyDescent="0.25">
      <c r="A183" s="101"/>
      <c r="B183" s="101"/>
      <c r="C183" s="101"/>
      <c r="D183" s="101"/>
      <c r="E183" s="101"/>
      <c r="F183" s="101"/>
      <c r="G183" s="101"/>
      <c r="H183" s="101"/>
      <c r="I183" s="101"/>
      <c r="J183" s="101"/>
      <c r="K183" s="101"/>
      <c r="L183" s="101"/>
      <c r="M183" s="101"/>
      <c r="N183" s="101"/>
      <c r="O183" s="101"/>
      <c r="P183" s="101"/>
      <c r="Q183" s="101"/>
      <c r="R183" s="101"/>
      <c r="S183" s="101"/>
      <c r="T183" s="101"/>
      <c r="U183" s="101"/>
    </row>
    <row r="184" spans="1:21" x14ac:dyDescent="0.25">
      <c r="A184" s="101"/>
      <c r="B184" s="101"/>
      <c r="C184" s="101"/>
      <c r="D184" s="101"/>
      <c r="E184" s="101"/>
      <c r="F184" s="101"/>
      <c r="G184" s="101"/>
      <c r="H184" s="101"/>
      <c r="I184" s="101"/>
      <c r="J184" s="101"/>
      <c r="K184" s="101"/>
      <c r="L184" s="101"/>
      <c r="M184" s="101"/>
      <c r="N184" s="101"/>
      <c r="O184" s="101"/>
      <c r="P184" s="101"/>
      <c r="Q184" s="101"/>
      <c r="R184" s="101"/>
      <c r="S184" s="101"/>
      <c r="T184" s="101"/>
      <c r="U184" s="101"/>
    </row>
    <row r="185" spans="1:21" x14ac:dyDescent="0.25">
      <c r="A185" s="101"/>
      <c r="B185" s="101"/>
      <c r="C185" s="101"/>
      <c r="D185" s="101"/>
      <c r="E185" s="101"/>
      <c r="F185" s="101"/>
      <c r="G185" s="101"/>
      <c r="H185" s="101"/>
      <c r="I185" s="101"/>
      <c r="J185" s="101"/>
      <c r="K185" s="101"/>
      <c r="L185" s="101"/>
      <c r="M185" s="101"/>
      <c r="N185" s="101"/>
      <c r="O185" s="101"/>
      <c r="P185" s="101"/>
      <c r="Q185" s="101"/>
      <c r="R185" s="101"/>
      <c r="S185" s="101"/>
      <c r="T185" s="101"/>
      <c r="U185" s="101"/>
    </row>
    <row r="186" spans="1:21" x14ac:dyDescent="0.25">
      <c r="A186" s="101"/>
      <c r="B186" s="101"/>
      <c r="C186" s="101"/>
      <c r="D186" s="101"/>
      <c r="E186" s="101"/>
      <c r="F186" s="101"/>
      <c r="G186" s="101"/>
      <c r="H186" s="101"/>
      <c r="I186" s="101"/>
      <c r="J186" s="101"/>
      <c r="K186" s="101"/>
      <c r="L186" s="101"/>
      <c r="M186" s="101"/>
      <c r="N186" s="101"/>
      <c r="O186" s="101"/>
      <c r="P186" s="101"/>
      <c r="Q186" s="101"/>
      <c r="R186" s="101"/>
      <c r="S186" s="101"/>
      <c r="T186" s="101"/>
      <c r="U186" s="101"/>
    </row>
    <row r="187" spans="1:21" x14ac:dyDescent="0.25">
      <c r="A187" s="101"/>
      <c r="B187" s="101"/>
      <c r="C187" s="101"/>
      <c r="D187" s="101"/>
      <c r="E187" s="101"/>
      <c r="F187" s="101"/>
      <c r="G187" s="101"/>
      <c r="H187" s="101"/>
      <c r="I187" s="101"/>
      <c r="J187" s="101"/>
      <c r="K187" s="101"/>
      <c r="L187" s="101"/>
      <c r="M187" s="101"/>
      <c r="N187" s="101"/>
      <c r="O187" s="101"/>
      <c r="P187" s="101"/>
      <c r="Q187" s="101"/>
      <c r="R187" s="101"/>
      <c r="S187" s="101"/>
      <c r="T187" s="101"/>
      <c r="U187" s="101"/>
    </row>
    <row r="188" spans="1:21" x14ac:dyDescent="0.25">
      <c r="A188" s="101"/>
      <c r="B188" s="101"/>
      <c r="C188" s="101"/>
      <c r="D188" s="101"/>
      <c r="E188" s="101"/>
      <c r="F188" s="101"/>
      <c r="G188" s="101"/>
      <c r="H188" s="101"/>
      <c r="I188" s="101"/>
      <c r="J188" s="101"/>
      <c r="K188" s="101"/>
      <c r="L188" s="101"/>
      <c r="M188" s="101"/>
      <c r="N188" s="101"/>
      <c r="O188" s="101"/>
      <c r="P188" s="101"/>
      <c r="Q188" s="101"/>
      <c r="R188" s="101"/>
      <c r="S188" s="101"/>
      <c r="T188" s="101"/>
      <c r="U188" s="101"/>
    </row>
    <row r="189" spans="1:21" x14ac:dyDescent="0.25">
      <c r="A189" s="101"/>
      <c r="B189" s="101"/>
      <c r="C189" s="101"/>
      <c r="D189" s="101"/>
      <c r="E189" s="101"/>
      <c r="F189" s="101"/>
      <c r="G189" s="101"/>
      <c r="H189" s="101"/>
      <c r="I189" s="101"/>
      <c r="J189" s="101"/>
      <c r="K189" s="101"/>
      <c r="L189" s="101"/>
      <c r="M189" s="101"/>
      <c r="N189" s="101"/>
      <c r="O189" s="101"/>
      <c r="P189" s="101"/>
      <c r="Q189" s="101"/>
      <c r="R189" s="101"/>
      <c r="S189" s="101"/>
      <c r="T189" s="101"/>
      <c r="U189" s="101"/>
    </row>
    <row r="190" spans="1:21" x14ac:dyDescent="0.25">
      <c r="A190" s="101"/>
      <c r="B190" s="101"/>
      <c r="C190" s="101"/>
      <c r="D190" s="101"/>
      <c r="E190" s="101"/>
      <c r="F190" s="101"/>
      <c r="G190" s="101"/>
      <c r="H190" s="101"/>
      <c r="I190" s="101"/>
      <c r="J190" s="101"/>
      <c r="K190" s="101"/>
      <c r="L190" s="101"/>
      <c r="M190" s="101"/>
      <c r="N190" s="101"/>
      <c r="O190" s="101"/>
      <c r="P190" s="101"/>
      <c r="Q190" s="101"/>
      <c r="R190" s="101"/>
      <c r="S190" s="101"/>
      <c r="T190" s="101"/>
      <c r="U190" s="101"/>
    </row>
    <row r="191" spans="1:21" x14ac:dyDescent="0.25">
      <c r="A191" s="101"/>
      <c r="B191" s="101"/>
      <c r="C191" s="101"/>
      <c r="D191" s="101"/>
      <c r="E191" s="101"/>
      <c r="F191" s="101"/>
      <c r="G191" s="101"/>
      <c r="H191" s="101"/>
      <c r="I191" s="101"/>
      <c r="J191" s="101"/>
      <c r="K191" s="101"/>
      <c r="L191" s="101"/>
      <c r="M191" s="101"/>
      <c r="N191" s="101"/>
      <c r="O191" s="101"/>
      <c r="P191" s="101"/>
      <c r="Q191" s="101"/>
      <c r="R191" s="101"/>
      <c r="S191" s="101"/>
      <c r="T191" s="101"/>
      <c r="U191" s="101"/>
    </row>
    <row r="192" spans="1:21" x14ac:dyDescent="0.25">
      <c r="A192" s="101"/>
      <c r="B192" s="101"/>
      <c r="C192" s="101"/>
      <c r="D192" s="101"/>
      <c r="E192" s="101"/>
      <c r="F192" s="101"/>
      <c r="G192" s="101"/>
      <c r="H192" s="101"/>
      <c r="I192" s="101"/>
      <c r="J192" s="101"/>
      <c r="K192" s="101"/>
      <c r="L192" s="101"/>
      <c r="M192" s="101"/>
      <c r="N192" s="101"/>
      <c r="O192" s="101"/>
      <c r="P192" s="101"/>
      <c r="Q192" s="101"/>
      <c r="R192" s="101"/>
      <c r="S192" s="101"/>
      <c r="T192" s="101"/>
      <c r="U192" s="101"/>
    </row>
    <row r="193" spans="1:21" x14ac:dyDescent="0.25">
      <c r="A193" s="101"/>
      <c r="B193" s="101"/>
      <c r="C193" s="101"/>
      <c r="D193" s="101"/>
      <c r="E193" s="101"/>
      <c r="F193" s="101"/>
      <c r="G193" s="101"/>
      <c r="H193" s="101"/>
      <c r="I193" s="101"/>
      <c r="J193" s="101"/>
      <c r="K193" s="101"/>
      <c r="L193" s="101"/>
      <c r="M193" s="101"/>
      <c r="N193" s="101"/>
      <c r="O193" s="101"/>
      <c r="P193" s="101"/>
      <c r="Q193" s="101"/>
      <c r="R193" s="101"/>
      <c r="S193" s="101"/>
      <c r="T193" s="101"/>
      <c r="U193" s="101"/>
    </row>
    <row r="194" spans="1:21" x14ac:dyDescent="0.25">
      <c r="A194" s="101"/>
      <c r="B194" s="101"/>
      <c r="C194" s="101"/>
      <c r="D194" s="101"/>
      <c r="E194" s="101"/>
      <c r="F194" s="101"/>
      <c r="G194" s="101"/>
      <c r="H194" s="101"/>
      <c r="I194" s="101"/>
      <c r="J194" s="101"/>
      <c r="K194" s="101"/>
      <c r="L194" s="101"/>
      <c r="M194" s="101"/>
      <c r="N194" s="101"/>
      <c r="O194" s="101"/>
      <c r="P194" s="101"/>
      <c r="Q194" s="101"/>
      <c r="R194" s="101"/>
      <c r="S194" s="101"/>
      <c r="T194" s="101"/>
      <c r="U194" s="101"/>
    </row>
    <row r="195" spans="1:21" x14ac:dyDescent="0.25">
      <c r="A195" s="101"/>
      <c r="B195" s="101"/>
      <c r="C195" s="101"/>
      <c r="D195" s="101"/>
      <c r="E195" s="101"/>
      <c r="F195" s="101"/>
      <c r="G195" s="101"/>
      <c r="H195" s="101"/>
      <c r="I195" s="101"/>
      <c r="J195" s="101"/>
      <c r="K195" s="101"/>
      <c r="L195" s="101"/>
      <c r="M195" s="101"/>
      <c r="N195" s="101"/>
      <c r="O195" s="101"/>
      <c r="P195" s="101"/>
      <c r="Q195" s="101"/>
      <c r="R195" s="101"/>
      <c r="S195" s="101"/>
      <c r="T195" s="101"/>
      <c r="U195" s="101"/>
    </row>
    <row r="196" spans="1:21" x14ac:dyDescent="0.25">
      <c r="A196" s="101"/>
      <c r="B196" s="101"/>
      <c r="C196" s="101"/>
      <c r="D196" s="101"/>
      <c r="E196" s="101"/>
      <c r="F196" s="101"/>
      <c r="G196" s="101"/>
      <c r="H196" s="101"/>
      <c r="I196" s="101"/>
      <c r="J196" s="101"/>
      <c r="K196" s="101"/>
      <c r="L196" s="101"/>
      <c r="M196" s="101"/>
      <c r="N196" s="101"/>
      <c r="O196" s="101"/>
      <c r="P196" s="101"/>
      <c r="Q196" s="101"/>
      <c r="R196" s="101"/>
      <c r="S196" s="101"/>
      <c r="T196" s="101"/>
      <c r="U196" s="101"/>
    </row>
    <row r="197" spans="1:21" x14ac:dyDescent="0.25">
      <c r="A197" s="101"/>
      <c r="B197" s="101"/>
      <c r="C197" s="101"/>
      <c r="D197" s="101"/>
      <c r="E197" s="101"/>
      <c r="F197" s="101"/>
      <c r="G197" s="101"/>
      <c r="H197" s="101"/>
      <c r="I197" s="101"/>
      <c r="J197" s="101"/>
      <c r="K197" s="101"/>
      <c r="L197" s="101"/>
      <c r="M197" s="101"/>
      <c r="N197" s="101"/>
      <c r="O197" s="101"/>
      <c r="P197" s="101"/>
      <c r="Q197" s="101"/>
      <c r="R197" s="101"/>
      <c r="S197" s="101"/>
      <c r="T197" s="101"/>
      <c r="U197" s="101"/>
    </row>
    <row r="198" spans="1:21" x14ac:dyDescent="0.25">
      <c r="A198" s="101"/>
      <c r="B198" s="101"/>
      <c r="C198" s="101"/>
      <c r="D198" s="101"/>
      <c r="E198" s="101"/>
      <c r="F198" s="101"/>
      <c r="G198" s="101"/>
      <c r="H198" s="101"/>
      <c r="I198" s="101"/>
      <c r="J198" s="101"/>
      <c r="K198" s="101"/>
      <c r="L198" s="101"/>
      <c r="M198" s="101"/>
      <c r="N198" s="101"/>
      <c r="O198" s="101"/>
      <c r="P198" s="101"/>
      <c r="Q198" s="101"/>
      <c r="R198" s="101"/>
      <c r="S198" s="101"/>
      <c r="T198" s="101"/>
      <c r="U198" s="101"/>
    </row>
    <row r="199" spans="1:21" x14ac:dyDescent="0.25">
      <c r="A199" s="101"/>
      <c r="B199" s="101"/>
      <c r="C199" s="101"/>
      <c r="D199" s="101"/>
      <c r="E199" s="101"/>
      <c r="F199" s="101"/>
      <c r="G199" s="101"/>
      <c r="H199" s="101"/>
      <c r="I199" s="101"/>
      <c r="J199" s="101"/>
      <c r="K199" s="101"/>
      <c r="L199" s="101"/>
      <c r="M199" s="101"/>
      <c r="N199" s="101"/>
      <c r="O199" s="101"/>
      <c r="P199" s="101"/>
      <c r="Q199" s="101"/>
      <c r="R199" s="101"/>
      <c r="S199" s="101"/>
      <c r="T199" s="101"/>
      <c r="U199" s="101"/>
    </row>
    <row r="200" spans="1:21" x14ac:dyDescent="0.25">
      <c r="A200" s="101"/>
      <c r="B200" s="101"/>
      <c r="C200" s="101"/>
      <c r="D200" s="101"/>
      <c r="E200" s="101"/>
      <c r="F200" s="101"/>
      <c r="G200" s="101"/>
      <c r="H200" s="101"/>
      <c r="I200" s="101"/>
      <c r="J200" s="101"/>
      <c r="K200" s="101"/>
      <c r="L200" s="101"/>
      <c r="M200" s="101"/>
      <c r="N200" s="101"/>
      <c r="O200" s="101"/>
      <c r="P200" s="101"/>
      <c r="Q200" s="101"/>
      <c r="R200" s="101"/>
      <c r="S200" s="101"/>
      <c r="T200" s="101"/>
      <c r="U200" s="101"/>
    </row>
    <row r="201" spans="1:21" x14ac:dyDescent="0.25">
      <c r="A201" s="101"/>
      <c r="B201" s="101"/>
      <c r="C201" s="101"/>
      <c r="D201" s="101"/>
      <c r="E201" s="101"/>
      <c r="F201" s="101"/>
      <c r="G201" s="101"/>
      <c r="H201" s="101"/>
      <c r="I201" s="101"/>
      <c r="J201" s="101"/>
      <c r="K201" s="101"/>
      <c r="L201" s="101"/>
      <c r="M201" s="101"/>
      <c r="N201" s="101"/>
      <c r="O201" s="101"/>
      <c r="P201" s="101"/>
      <c r="Q201" s="101"/>
      <c r="R201" s="101"/>
      <c r="S201" s="101"/>
      <c r="T201" s="101"/>
      <c r="U201" s="101"/>
    </row>
    <row r="202" spans="1:21" x14ac:dyDescent="0.25">
      <c r="A202" s="101"/>
      <c r="B202" s="101"/>
      <c r="C202" s="101"/>
      <c r="D202" s="101"/>
      <c r="E202" s="101"/>
      <c r="F202" s="101"/>
      <c r="G202" s="101"/>
      <c r="H202" s="101"/>
      <c r="I202" s="101"/>
      <c r="J202" s="101"/>
      <c r="K202" s="101"/>
      <c r="L202" s="101"/>
      <c r="M202" s="101"/>
      <c r="N202" s="101"/>
      <c r="O202" s="101"/>
      <c r="P202" s="101"/>
      <c r="Q202" s="101"/>
      <c r="R202" s="101"/>
      <c r="S202" s="101"/>
      <c r="T202" s="101"/>
      <c r="U202" s="101"/>
    </row>
    <row r="203" spans="1:21" x14ac:dyDescent="0.25">
      <c r="A203" s="101"/>
      <c r="B203" s="101"/>
      <c r="C203" s="101"/>
      <c r="D203" s="101"/>
      <c r="E203" s="101"/>
      <c r="F203" s="101"/>
      <c r="G203" s="101"/>
      <c r="H203" s="101"/>
      <c r="I203" s="101"/>
      <c r="J203" s="101"/>
      <c r="K203" s="101"/>
      <c r="L203" s="101"/>
      <c r="M203" s="101"/>
      <c r="N203" s="101"/>
      <c r="O203" s="101"/>
      <c r="P203" s="101"/>
      <c r="Q203" s="101"/>
      <c r="R203" s="101"/>
      <c r="S203" s="101"/>
      <c r="T203" s="101"/>
      <c r="U203" s="101"/>
    </row>
    <row r="204" spans="1:21" x14ac:dyDescent="0.25">
      <c r="A204" s="101"/>
      <c r="B204" s="101"/>
      <c r="C204" s="101"/>
      <c r="D204" s="101"/>
      <c r="E204" s="101"/>
      <c r="F204" s="101"/>
      <c r="G204" s="101"/>
      <c r="H204" s="101"/>
      <c r="I204" s="101"/>
      <c r="J204" s="101"/>
      <c r="K204" s="101"/>
      <c r="L204" s="101"/>
      <c r="M204" s="101"/>
      <c r="N204" s="101"/>
      <c r="O204" s="101"/>
      <c r="P204" s="101"/>
      <c r="Q204" s="101"/>
      <c r="R204" s="101"/>
      <c r="S204" s="101"/>
      <c r="T204" s="101"/>
      <c r="U204" s="101"/>
    </row>
    <row r="205" spans="1:21" x14ac:dyDescent="0.25">
      <c r="A205" s="101"/>
      <c r="B205" s="101"/>
      <c r="C205" s="101"/>
      <c r="D205" s="101"/>
      <c r="E205" s="101"/>
      <c r="F205" s="101"/>
      <c r="G205" s="101"/>
      <c r="H205" s="101"/>
      <c r="I205" s="101"/>
      <c r="J205" s="101"/>
      <c r="K205" s="101"/>
      <c r="L205" s="101"/>
      <c r="M205" s="101"/>
      <c r="N205" s="101"/>
      <c r="O205" s="101"/>
      <c r="P205" s="101"/>
      <c r="Q205" s="101"/>
      <c r="R205" s="101"/>
      <c r="S205" s="101"/>
      <c r="T205" s="101"/>
      <c r="U205" s="101"/>
    </row>
    <row r="206" spans="1:21" x14ac:dyDescent="0.25">
      <c r="A206" s="101"/>
      <c r="B206" s="101"/>
      <c r="C206" s="101"/>
      <c r="D206" s="101"/>
      <c r="E206" s="101"/>
      <c r="F206" s="101"/>
      <c r="G206" s="101"/>
      <c r="H206" s="101"/>
      <c r="I206" s="101"/>
      <c r="J206" s="101"/>
      <c r="K206" s="101"/>
      <c r="L206" s="101"/>
      <c r="M206" s="101"/>
      <c r="N206" s="101"/>
      <c r="O206" s="101"/>
      <c r="P206" s="101"/>
      <c r="Q206" s="101"/>
      <c r="R206" s="101"/>
      <c r="S206" s="101"/>
      <c r="T206" s="101"/>
      <c r="U206" s="101"/>
    </row>
    <row r="207" spans="1:21" x14ac:dyDescent="0.25">
      <c r="A207" s="101"/>
      <c r="B207" s="101"/>
      <c r="C207" s="101"/>
      <c r="D207" s="101"/>
      <c r="E207" s="101"/>
      <c r="F207" s="101"/>
      <c r="G207" s="101"/>
      <c r="H207" s="101"/>
      <c r="I207" s="101"/>
      <c r="J207" s="101"/>
      <c r="K207" s="101"/>
      <c r="L207" s="101"/>
      <c r="M207" s="101"/>
      <c r="N207" s="101"/>
      <c r="O207" s="101"/>
      <c r="P207" s="101"/>
      <c r="Q207" s="101"/>
      <c r="R207" s="101"/>
      <c r="S207" s="101"/>
      <c r="T207" s="101"/>
      <c r="U207" s="101"/>
    </row>
    <row r="208" spans="1:21" x14ac:dyDescent="0.25">
      <c r="A208" s="101"/>
      <c r="B208" s="101"/>
      <c r="C208" s="101"/>
      <c r="D208" s="101"/>
      <c r="E208" s="101"/>
      <c r="F208" s="101"/>
      <c r="G208" s="101"/>
      <c r="H208" s="101"/>
      <c r="I208" s="101"/>
      <c r="J208" s="101"/>
      <c r="K208" s="101"/>
      <c r="L208" s="101"/>
      <c r="M208" s="101"/>
      <c r="N208" s="101"/>
      <c r="O208" s="101"/>
      <c r="P208" s="101"/>
      <c r="Q208" s="101"/>
      <c r="R208" s="101"/>
      <c r="S208" s="101"/>
      <c r="T208" s="101"/>
      <c r="U208" s="101"/>
    </row>
    <row r="209" spans="1:21" x14ac:dyDescent="0.25">
      <c r="A209" s="101"/>
      <c r="B209" s="101"/>
      <c r="C209" s="101"/>
      <c r="D209" s="101"/>
      <c r="E209" s="101"/>
      <c r="F209" s="101"/>
      <c r="G209" s="101"/>
      <c r="H209" s="101"/>
      <c r="I209" s="101"/>
      <c r="J209" s="101"/>
      <c r="K209" s="101"/>
      <c r="L209" s="101"/>
      <c r="M209" s="101"/>
      <c r="N209" s="101"/>
      <c r="O209" s="101"/>
      <c r="P209" s="101"/>
      <c r="Q209" s="101"/>
      <c r="R209" s="101"/>
      <c r="S209" s="101"/>
      <c r="T209" s="101"/>
      <c r="U209" s="101"/>
    </row>
    <row r="210" spans="1:21" x14ac:dyDescent="0.25">
      <c r="A210" s="101"/>
      <c r="B210" s="101"/>
      <c r="C210" s="101"/>
      <c r="D210" s="101"/>
      <c r="E210" s="101"/>
      <c r="F210" s="101"/>
      <c r="G210" s="101"/>
      <c r="H210" s="101"/>
      <c r="I210" s="101"/>
      <c r="J210" s="101"/>
      <c r="K210" s="101"/>
      <c r="L210" s="101"/>
      <c r="M210" s="101"/>
      <c r="N210" s="101"/>
      <c r="O210" s="101"/>
      <c r="P210" s="101"/>
      <c r="Q210" s="101"/>
      <c r="R210" s="101"/>
      <c r="S210" s="101"/>
      <c r="T210" s="101"/>
      <c r="U210" s="101"/>
    </row>
    <row r="211" spans="1:21" x14ac:dyDescent="0.25">
      <c r="A211" s="101"/>
      <c r="B211" s="101"/>
      <c r="C211" s="101"/>
      <c r="D211" s="101"/>
      <c r="E211" s="101"/>
      <c r="F211" s="101"/>
      <c r="G211" s="101"/>
      <c r="H211" s="101"/>
      <c r="I211" s="101"/>
      <c r="J211" s="101"/>
      <c r="K211" s="101"/>
      <c r="L211" s="101"/>
      <c r="M211" s="101"/>
      <c r="N211" s="101"/>
      <c r="O211" s="101"/>
      <c r="P211" s="101"/>
      <c r="Q211" s="101"/>
      <c r="R211" s="101"/>
      <c r="S211" s="101"/>
      <c r="T211" s="101"/>
      <c r="U211" s="101"/>
    </row>
    <row r="212" spans="1:21" x14ac:dyDescent="0.25">
      <c r="A212" s="101"/>
      <c r="B212" s="101"/>
      <c r="C212" s="101"/>
      <c r="D212" s="101"/>
      <c r="E212" s="101"/>
      <c r="F212" s="101"/>
      <c r="G212" s="101"/>
      <c r="H212" s="101"/>
      <c r="I212" s="101"/>
      <c r="J212" s="101"/>
      <c r="K212" s="101"/>
      <c r="L212" s="101"/>
      <c r="M212" s="101"/>
      <c r="N212" s="101"/>
      <c r="O212" s="101"/>
      <c r="P212" s="101"/>
      <c r="Q212" s="101"/>
      <c r="R212" s="101"/>
      <c r="S212" s="101"/>
      <c r="T212" s="101"/>
      <c r="U212" s="101"/>
    </row>
    <row r="213" spans="1:21" x14ac:dyDescent="0.25">
      <c r="A213" s="101"/>
      <c r="B213" s="101"/>
      <c r="C213" s="101"/>
      <c r="D213" s="101"/>
      <c r="E213" s="101"/>
      <c r="F213" s="101"/>
      <c r="G213" s="101"/>
      <c r="H213" s="101"/>
      <c r="I213" s="101"/>
      <c r="J213" s="101"/>
      <c r="K213" s="101"/>
      <c r="L213" s="101"/>
      <c r="M213" s="101"/>
      <c r="N213" s="101"/>
      <c r="O213" s="101"/>
      <c r="P213" s="101"/>
      <c r="Q213" s="101"/>
      <c r="R213" s="101"/>
      <c r="S213" s="101"/>
      <c r="T213" s="101"/>
      <c r="U213" s="101"/>
    </row>
    <row r="214" spans="1:21" x14ac:dyDescent="0.25">
      <c r="A214" s="101"/>
      <c r="B214" s="101"/>
      <c r="C214" s="101"/>
      <c r="D214" s="101"/>
      <c r="E214" s="101"/>
      <c r="F214" s="101"/>
      <c r="G214" s="101"/>
      <c r="H214" s="101"/>
      <c r="I214" s="101"/>
      <c r="J214" s="101"/>
      <c r="K214" s="101"/>
      <c r="L214" s="101"/>
      <c r="M214" s="101"/>
      <c r="N214" s="101"/>
      <c r="O214" s="101"/>
      <c r="P214" s="101"/>
      <c r="Q214" s="101"/>
      <c r="R214" s="101"/>
      <c r="S214" s="101"/>
      <c r="T214" s="101"/>
      <c r="U214" s="101"/>
    </row>
    <row r="215" spans="1:21" x14ac:dyDescent="0.25">
      <c r="A215" s="101"/>
      <c r="B215" s="101"/>
      <c r="C215" s="101"/>
      <c r="D215" s="101"/>
      <c r="E215" s="101"/>
      <c r="F215" s="101"/>
      <c r="G215" s="101"/>
      <c r="H215" s="101"/>
      <c r="I215" s="101"/>
      <c r="J215" s="101"/>
      <c r="K215" s="101"/>
      <c r="L215" s="101"/>
      <c r="M215" s="101"/>
      <c r="N215" s="101"/>
      <c r="O215" s="101"/>
      <c r="P215" s="101"/>
      <c r="Q215" s="101"/>
      <c r="R215" s="101"/>
      <c r="S215" s="101"/>
      <c r="T215" s="101"/>
      <c r="U215" s="101"/>
    </row>
    <row r="216" spans="1:21" x14ac:dyDescent="0.25">
      <c r="A216" s="101"/>
      <c r="B216" s="101"/>
      <c r="C216" s="101"/>
      <c r="D216" s="101"/>
      <c r="E216" s="101"/>
      <c r="F216" s="101"/>
      <c r="G216" s="101"/>
      <c r="H216" s="101"/>
      <c r="I216" s="101"/>
      <c r="J216" s="101"/>
      <c r="K216" s="101"/>
      <c r="L216" s="101"/>
      <c r="M216" s="101"/>
      <c r="N216" s="101"/>
      <c r="O216" s="101"/>
      <c r="P216" s="101"/>
      <c r="Q216" s="101"/>
      <c r="R216" s="101"/>
      <c r="S216" s="101"/>
      <c r="T216" s="101"/>
      <c r="U216" s="101"/>
    </row>
    <row r="217" spans="1:21" x14ac:dyDescent="0.25">
      <c r="A217" s="101"/>
      <c r="B217" s="101"/>
      <c r="C217" s="101"/>
      <c r="D217" s="101"/>
      <c r="E217" s="101"/>
      <c r="F217" s="101"/>
      <c r="G217" s="101"/>
      <c r="H217" s="101"/>
      <c r="I217" s="101"/>
      <c r="J217" s="101"/>
      <c r="K217" s="101"/>
      <c r="L217" s="101"/>
      <c r="M217" s="101"/>
      <c r="N217" s="101"/>
      <c r="O217" s="101"/>
      <c r="P217" s="101"/>
      <c r="Q217" s="101"/>
      <c r="R217" s="101"/>
      <c r="S217" s="101"/>
      <c r="T217" s="101"/>
      <c r="U217" s="101"/>
    </row>
    <row r="218" spans="1:21" x14ac:dyDescent="0.25">
      <c r="A218" s="101"/>
      <c r="B218" s="101"/>
      <c r="C218" s="101"/>
      <c r="D218" s="101"/>
      <c r="E218" s="101"/>
      <c r="F218" s="101"/>
      <c r="G218" s="101"/>
      <c r="H218" s="101"/>
      <c r="I218" s="101"/>
      <c r="J218" s="101"/>
      <c r="K218" s="101"/>
      <c r="L218" s="101"/>
      <c r="M218" s="101"/>
      <c r="N218" s="101"/>
      <c r="O218" s="101"/>
      <c r="P218" s="101"/>
      <c r="Q218" s="101"/>
      <c r="R218" s="101"/>
      <c r="S218" s="101"/>
      <c r="T218" s="101"/>
      <c r="U218" s="101"/>
    </row>
    <row r="219" spans="1:21" x14ac:dyDescent="0.25">
      <c r="A219" s="101"/>
      <c r="B219" s="101"/>
      <c r="C219" s="101"/>
      <c r="D219" s="101"/>
      <c r="E219" s="101"/>
      <c r="F219" s="101"/>
      <c r="G219" s="101"/>
      <c r="H219" s="101"/>
      <c r="I219" s="101"/>
      <c r="J219" s="101"/>
      <c r="K219" s="101"/>
      <c r="L219" s="101"/>
      <c r="M219" s="101"/>
      <c r="N219" s="101"/>
      <c r="O219" s="101"/>
      <c r="P219" s="101"/>
      <c r="Q219" s="101"/>
      <c r="R219" s="101"/>
      <c r="S219" s="101"/>
      <c r="T219" s="101"/>
      <c r="U219" s="101"/>
    </row>
    <row r="220" spans="1:21" x14ac:dyDescent="0.25">
      <c r="A220" s="101"/>
      <c r="B220" s="101"/>
      <c r="C220" s="101"/>
      <c r="D220" s="101"/>
      <c r="E220" s="101"/>
      <c r="F220" s="101"/>
      <c r="G220" s="101"/>
      <c r="H220" s="101"/>
      <c r="I220" s="101"/>
      <c r="J220" s="101"/>
      <c r="K220" s="101"/>
      <c r="L220" s="101"/>
      <c r="M220" s="101"/>
      <c r="N220" s="101"/>
      <c r="O220" s="101"/>
      <c r="P220" s="101"/>
      <c r="Q220" s="101"/>
      <c r="R220" s="101"/>
      <c r="S220" s="101"/>
      <c r="T220" s="101"/>
      <c r="U220" s="101"/>
    </row>
    <row r="221" spans="1:21" x14ac:dyDescent="0.25">
      <c r="A221" s="101"/>
      <c r="B221" s="101"/>
      <c r="C221" s="101"/>
      <c r="D221" s="101"/>
      <c r="E221" s="101"/>
      <c r="F221" s="101"/>
      <c r="G221" s="101"/>
      <c r="H221" s="101"/>
      <c r="I221" s="101"/>
      <c r="J221" s="101"/>
      <c r="K221" s="101"/>
      <c r="L221" s="101"/>
      <c r="M221" s="101"/>
      <c r="N221" s="101"/>
      <c r="O221" s="101"/>
      <c r="P221" s="101"/>
      <c r="Q221" s="101"/>
      <c r="R221" s="101"/>
      <c r="S221" s="101"/>
      <c r="T221" s="101"/>
      <c r="U221" s="101"/>
    </row>
    <row r="222" spans="1:21" x14ac:dyDescent="0.25">
      <c r="A222" s="101"/>
      <c r="B222" s="101"/>
      <c r="C222" s="101"/>
      <c r="D222" s="101"/>
      <c r="E222" s="101"/>
      <c r="F222" s="101"/>
      <c r="G222" s="101"/>
      <c r="H222" s="101"/>
      <c r="I222" s="101"/>
      <c r="J222" s="101"/>
      <c r="K222" s="101"/>
      <c r="L222" s="101"/>
      <c r="M222" s="101"/>
      <c r="N222" s="101"/>
      <c r="O222" s="101"/>
      <c r="P222" s="101"/>
      <c r="Q222" s="101"/>
      <c r="R222" s="101"/>
      <c r="S222" s="101"/>
      <c r="T222" s="101"/>
      <c r="U222" s="101"/>
    </row>
    <row r="223" spans="1:21" x14ac:dyDescent="0.25">
      <c r="A223" s="101"/>
      <c r="B223" s="101"/>
      <c r="C223" s="101"/>
      <c r="D223" s="101"/>
      <c r="E223" s="101"/>
      <c r="F223" s="101"/>
      <c r="G223" s="101"/>
      <c r="H223" s="101"/>
      <c r="I223" s="101"/>
      <c r="J223" s="101"/>
      <c r="K223" s="101"/>
      <c r="L223" s="101"/>
      <c r="M223" s="101"/>
      <c r="N223" s="101"/>
      <c r="O223" s="101"/>
      <c r="P223" s="101"/>
      <c r="Q223" s="101"/>
      <c r="R223" s="101"/>
      <c r="S223" s="101"/>
      <c r="T223" s="101"/>
      <c r="U223" s="101"/>
    </row>
    <row r="224" spans="1:21" x14ac:dyDescent="0.25">
      <c r="A224" s="101"/>
      <c r="B224" s="101"/>
      <c r="C224" s="101"/>
      <c r="D224" s="101"/>
      <c r="E224" s="101"/>
      <c r="F224" s="101"/>
      <c r="G224" s="101"/>
      <c r="H224" s="101"/>
      <c r="I224" s="101"/>
      <c r="J224" s="101"/>
      <c r="K224" s="101"/>
      <c r="L224" s="101"/>
      <c r="M224" s="101"/>
      <c r="N224" s="101"/>
      <c r="O224" s="101"/>
      <c r="P224" s="101"/>
      <c r="Q224" s="101"/>
      <c r="R224" s="101"/>
      <c r="S224" s="101"/>
      <c r="T224" s="101"/>
      <c r="U224" s="101"/>
    </row>
    <row r="225" spans="1:21" x14ac:dyDescent="0.25">
      <c r="A225" s="101"/>
      <c r="B225" s="101"/>
      <c r="C225" s="101"/>
      <c r="D225" s="101"/>
      <c r="E225" s="101"/>
      <c r="F225" s="101"/>
      <c r="G225" s="101"/>
      <c r="H225" s="101"/>
      <c r="I225" s="101"/>
      <c r="J225" s="101"/>
      <c r="K225" s="101"/>
      <c r="L225" s="101"/>
      <c r="M225" s="101"/>
      <c r="N225" s="101"/>
      <c r="O225" s="101"/>
      <c r="P225" s="101"/>
      <c r="Q225" s="101"/>
      <c r="R225" s="101"/>
      <c r="S225" s="101"/>
      <c r="T225" s="101"/>
      <c r="U225" s="101"/>
    </row>
    <row r="226" spans="1:21" x14ac:dyDescent="0.25">
      <c r="A226" s="101"/>
      <c r="B226" s="101"/>
      <c r="C226" s="101"/>
      <c r="D226" s="101"/>
      <c r="E226" s="101"/>
      <c r="F226" s="101"/>
      <c r="G226" s="101"/>
      <c r="H226" s="101"/>
      <c r="I226" s="101"/>
      <c r="J226" s="101"/>
      <c r="K226" s="101"/>
      <c r="L226" s="101"/>
      <c r="M226" s="101"/>
      <c r="N226" s="101"/>
      <c r="O226" s="101"/>
      <c r="P226" s="101"/>
      <c r="Q226" s="101"/>
      <c r="R226" s="101"/>
      <c r="S226" s="101"/>
      <c r="T226" s="101"/>
      <c r="U226" s="101"/>
    </row>
    <row r="227" spans="1:21" x14ac:dyDescent="0.25">
      <c r="A227" s="101"/>
      <c r="B227" s="101"/>
      <c r="C227" s="101"/>
      <c r="D227" s="101"/>
      <c r="E227" s="101"/>
      <c r="F227" s="101"/>
      <c r="G227" s="101"/>
      <c r="H227" s="101"/>
      <c r="I227" s="101"/>
      <c r="J227" s="101"/>
      <c r="K227" s="101"/>
      <c r="L227" s="101"/>
      <c r="M227" s="101"/>
      <c r="N227" s="101"/>
      <c r="O227" s="101"/>
      <c r="P227" s="101"/>
      <c r="Q227" s="101"/>
      <c r="R227" s="101"/>
      <c r="S227" s="101"/>
      <c r="T227" s="101"/>
      <c r="U227" s="101"/>
    </row>
    <row r="228" spans="1:21" x14ac:dyDescent="0.25">
      <c r="A228" s="101"/>
      <c r="B228" s="101"/>
      <c r="C228" s="101"/>
      <c r="D228" s="101"/>
      <c r="E228" s="101"/>
      <c r="F228" s="101"/>
      <c r="G228" s="101"/>
      <c r="H228" s="101"/>
      <c r="I228" s="101"/>
      <c r="J228" s="101"/>
      <c r="K228" s="101"/>
      <c r="L228" s="101"/>
      <c r="M228" s="101"/>
      <c r="N228" s="101"/>
      <c r="O228" s="101"/>
      <c r="P228" s="101"/>
      <c r="Q228" s="101"/>
      <c r="R228" s="101"/>
      <c r="S228" s="101"/>
      <c r="T228" s="101"/>
      <c r="U228" s="101"/>
    </row>
    <row r="229" spans="1:21" x14ac:dyDescent="0.25">
      <c r="A229" s="101"/>
      <c r="B229" s="101"/>
      <c r="C229" s="101"/>
      <c r="D229" s="101"/>
      <c r="E229" s="101"/>
      <c r="F229" s="101"/>
      <c r="G229" s="101"/>
      <c r="H229" s="101"/>
      <c r="I229" s="101"/>
      <c r="J229" s="101"/>
      <c r="K229" s="101"/>
      <c r="L229" s="101"/>
      <c r="M229" s="101"/>
      <c r="N229" s="101"/>
      <c r="O229" s="101"/>
      <c r="P229" s="101"/>
      <c r="Q229" s="101"/>
      <c r="R229" s="101"/>
      <c r="S229" s="101"/>
      <c r="T229" s="101"/>
      <c r="U229" s="101"/>
    </row>
    <row r="230" spans="1:21" x14ac:dyDescent="0.25">
      <c r="A230" s="101"/>
      <c r="B230" s="101"/>
      <c r="C230" s="101"/>
      <c r="D230" s="101"/>
      <c r="E230" s="101"/>
      <c r="F230" s="101"/>
      <c r="G230" s="101"/>
      <c r="H230" s="101"/>
      <c r="I230" s="101"/>
      <c r="J230" s="101"/>
      <c r="K230" s="101"/>
      <c r="L230" s="101"/>
      <c r="M230" s="101"/>
      <c r="N230" s="101"/>
      <c r="O230" s="101"/>
      <c r="P230" s="101"/>
      <c r="Q230" s="101"/>
      <c r="R230" s="101"/>
      <c r="S230" s="101"/>
      <c r="T230" s="101"/>
      <c r="U230" s="101"/>
    </row>
    <row r="231" spans="1:21" x14ac:dyDescent="0.25">
      <c r="A231" s="101"/>
      <c r="B231" s="101"/>
      <c r="C231" s="101"/>
      <c r="D231" s="101"/>
      <c r="E231" s="101"/>
      <c r="F231" s="101"/>
      <c r="G231" s="101"/>
      <c r="H231" s="101"/>
      <c r="I231" s="101"/>
      <c r="J231" s="101"/>
      <c r="K231" s="101"/>
      <c r="L231" s="101"/>
      <c r="M231" s="101"/>
      <c r="N231" s="101"/>
      <c r="O231" s="101"/>
      <c r="P231" s="101"/>
      <c r="Q231" s="101"/>
      <c r="R231" s="101"/>
      <c r="S231" s="101"/>
      <c r="T231" s="101"/>
      <c r="U231" s="101"/>
    </row>
    <row r="232" spans="1:21" x14ac:dyDescent="0.25">
      <c r="A232" s="101"/>
      <c r="B232" s="101"/>
      <c r="C232" s="101"/>
      <c r="D232" s="101"/>
      <c r="E232" s="101"/>
      <c r="F232" s="101"/>
      <c r="G232" s="101"/>
      <c r="H232" s="101"/>
      <c r="I232" s="101"/>
      <c r="J232" s="101"/>
      <c r="K232" s="101"/>
      <c r="L232" s="101"/>
      <c r="M232" s="101"/>
      <c r="N232" s="101"/>
      <c r="O232" s="101"/>
      <c r="P232" s="101"/>
      <c r="Q232" s="101"/>
      <c r="R232" s="101"/>
      <c r="S232" s="101"/>
      <c r="T232" s="101"/>
      <c r="U232" s="101"/>
    </row>
    <row r="233" spans="1:21" x14ac:dyDescent="0.25">
      <c r="A233" s="101"/>
      <c r="B233" s="101"/>
      <c r="C233" s="101"/>
      <c r="D233" s="101"/>
      <c r="E233" s="101"/>
      <c r="F233" s="101"/>
      <c r="G233" s="101"/>
      <c r="H233" s="101"/>
      <c r="I233" s="101"/>
      <c r="J233" s="101"/>
      <c r="K233" s="101"/>
      <c r="L233" s="101"/>
      <c r="M233" s="101"/>
      <c r="N233" s="101"/>
      <c r="O233" s="101"/>
      <c r="P233" s="101"/>
      <c r="Q233" s="101"/>
      <c r="R233" s="101"/>
      <c r="S233" s="101"/>
      <c r="T233" s="101"/>
      <c r="U233" s="101"/>
    </row>
    <row r="234" spans="1:21" x14ac:dyDescent="0.25">
      <c r="A234" s="101"/>
      <c r="B234" s="101"/>
      <c r="C234" s="101"/>
      <c r="D234" s="101"/>
      <c r="E234" s="101"/>
      <c r="F234" s="101"/>
      <c r="G234" s="101"/>
      <c r="H234" s="101"/>
      <c r="I234" s="101"/>
      <c r="J234" s="101"/>
      <c r="K234" s="101"/>
      <c r="L234" s="101"/>
      <c r="M234" s="101"/>
      <c r="N234" s="101"/>
      <c r="O234" s="101"/>
      <c r="P234" s="101"/>
      <c r="Q234" s="101"/>
      <c r="R234" s="101"/>
      <c r="S234" s="101"/>
      <c r="T234" s="101"/>
      <c r="U234" s="101"/>
    </row>
    <row r="235" spans="1:21" x14ac:dyDescent="0.25">
      <c r="A235" s="101"/>
      <c r="B235" s="101"/>
      <c r="C235" s="101"/>
      <c r="D235" s="101"/>
      <c r="E235" s="101"/>
      <c r="F235" s="101"/>
      <c r="G235" s="101"/>
      <c r="H235" s="101"/>
      <c r="I235" s="101"/>
      <c r="J235" s="101"/>
      <c r="K235" s="101"/>
      <c r="L235" s="101"/>
      <c r="M235" s="101"/>
      <c r="N235" s="101"/>
      <c r="O235" s="101"/>
      <c r="P235" s="101"/>
      <c r="Q235" s="101"/>
      <c r="R235" s="101"/>
      <c r="S235" s="101"/>
      <c r="T235" s="101"/>
      <c r="U235" s="101"/>
    </row>
    <row r="236" spans="1:21" x14ac:dyDescent="0.25">
      <c r="A236" s="101"/>
      <c r="B236" s="101"/>
      <c r="C236" s="101"/>
      <c r="D236" s="101"/>
      <c r="E236" s="101"/>
      <c r="F236" s="101"/>
      <c r="G236" s="101"/>
      <c r="H236" s="101"/>
      <c r="I236" s="101"/>
      <c r="J236" s="101"/>
      <c r="K236" s="101"/>
      <c r="L236" s="101"/>
      <c r="M236" s="101"/>
      <c r="N236" s="101"/>
      <c r="O236" s="101"/>
      <c r="P236" s="101"/>
      <c r="Q236" s="101"/>
      <c r="R236" s="101"/>
      <c r="S236" s="101"/>
      <c r="T236" s="101"/>
      <c r="U236" s="101"/>
    </row>
    <row r="237" spans="1:21" x14ac:dyDescent="0.25">
      <c r="A237" s="101"/>
      <c r="B237" s="101"/>
      <c r="C237" s="101"/>
      <c r="D237" s="101"/>
      <c r="E237" s="101"/>
      <c r="F237" s="101"/>
      <c r="G237" s="101"/>
      <c r="H237" s="101"/>
      <c r="I237" s="101"/>
      <c r="J237" s="101"/>
      <c r="K237" s="101"/>
      <c r="L237" s="101"/>
      <c r="M237" s="101"/>
      <c r="N237" s="101"/>
      <c r="O237" s="101"/>
      <c r="P237" s="101"/>
      <c r="Q237" s="101"/>
      <c r="R237" s="101"/>
      <c r="S237" s="101"/>
      <c r="T237" s="101"/>
      <c r="U237" s="101"/>
    </row>
    <row r="238" spans="1:21" x14ac:dyDescent="0.25">
      <c r="A238" s="101"/>
      <c r="B238" s="101"/>
      <c r="C238" s="101"/>
      <c r="D238" s="101"/>
      <c r="E238" s="101"/>
      <c r="F238" s="101"/>
      <c r="G238" s="101"/>
      <c r="H238" s="101"/>
      <c r="I238" s="101"/>
      <c r="J238" s="101"/>
      <c r="K238" s="101"/>
      <c r="L238" s="101"/>
      <c r="M238" s="101"/>
      <c r="N238" s="101"/>
      <c r="O238" s="101"/>
      <c r="P238" s="101"/>
      <c r="Q238" s="101"/>
      <c r="R238" s="101"/>
      <c r="S238" s="101"/>
      <c r="T238" s="101"/>
      <c r="U238" s="101"/>
    </row>
    <row r="239" spans="1:21" x14ac:dyDescent="0.25">
      <c r="A239" s="101"/>
      <c r="B239" s="101"/>
      <c r="C239" s="101"/>
      <c r="D239" s="101"/>
      <c r="E239" s="101"/>
      <c r="F239" s="101"/>
      <c r="G239" s="101"/>
      <c r="H239" s="101"/>
      <c r="I239" s="101"/>
      <c r="J239" s="101"/>
      <c r="K239" s="101"/>
      <c r="L239" s="101"/>
      <c r="M239" s="101"/>
      <c r="N239" s="101"/>
      <c r="O239" s="101"/>
      <c r="P239" s="101"/>
      <c r="Q239" s="101"/>
      <c r="R239" s="101"/>
      <c r="S239" s="101"/>
      <c r="T239" s="101"/>
      <c r="U239" s="101"/>
    </row>
    <row r="240" spans="1:21" x14ac:dyDescent="0.25">
      <c r="A240" s="101"/>
      <c r="B240" s="101"/>
      <c r="C240" s="101"/>
      <c r="D240" s="101"/>
      <c r="E240" s="101"/>
      <c r="F240" s="101"/>
      <c r="G240" s="101"/>
      <c r="H240" s="101"/>
      <c r="I240" s="101"/>
      <c r="J240" s="101"/>
      <c r="K240" s="101"/>
      <c r="L240" s="101"/>
      <c r="M240" s="101"/>
      <c r="N240" s="101"/>
      <c r="O240" s="101"/>
      <c r="P240" s="101"/>
      <c r="Q240" s="101"/>
      <c r="R240" s="101"/>
      <c r="S240" s="101"/>
      <c r="T240" s="101"/>
      <c r="U240" s="101"/>
    </row>
    <row r="241" spans="1:21" x14ac:dyDescent="0.25">
      <c r="A241" s="101"/>
      <c r="B241" s="101"/>
      <c r="C241" s="101"/>
      <c r="D241" s="101"/>
      <c r="E241" s="101"/>
      <c r="F241" s="101"/>
      <c r="G241" s="101"/>
      <c r="H241" s="101"/>
      <c r="I241" s="101"/>
      <c r="J241" s="101"/>
      <c r="K241" s="101"/>
      <c r="L241" s="101"/>
      <c r="M241" s="101"/>
      <c r="N241" s="101"/>
      <c r="O241" s="101"/>
      <c r="P241" s="101"/>
      <c r="Q241" s="101"/>
      <c r="R241" s="101"/>
      <c r="S241" s="101"/>
      <c r="T241" s="101"/>
      <c r="U241" s="101"/>
    </row>
    <row r="242" spans="1:21" x14ac:dyDescent="0.25">
      <c r="A242" s="101"/>
      <c r="B242" s="101"/>
      <c r="C242" s="101"/>
      <c r="D242" s="101"/>
      <c r="E242" s="101"/>
      <c r="F242" s="101"/>
      <c r="G242" s="101"/>
      <c r="H242" s="101"/>
      <c r="I242" s="101"/>
      <c r="J242" s="101"/>
      <c r="K242" s="101"/>
      <c r="L242" s="101"/>
      <c r="M242" s="101"/>
      <c r="N242" s="101"/>
      <c r="O242" s="101"/>
      <c r="P242" s="101"/>
      <c r="Q242" s="101"/>
      <c r="R242" s="101"/>
      <c r="S242" s="101"/>
      <c r="T242" s="101"/>
      <c r="U242" s="101"/>
    </row>
    <row r="243" spans="1:21" x14ac:dyDescent="0.25">
      <c r="A243" s="101"/>
      <c r="B243" s="101"/>
      <c r="C243" s="101"/>
      <c r="D243" s="101"/>
      <c r="E243" s="101"/>
      <c r="F243" s="101"/>
      <c r="G243" s="101"/>
      <c r="H243" s="101"/>
      <c r="I243" s="101"/>
      <c r="J243" s="101"/>
      <c r="K243" s="101"/>
      <c r="L243" s="101"/>
      <c r="M243" s="101"/>
      <c r="N243" s="101"/>
      <c r="O243" s="101"/>
      <c r="P243" s="101"/>
      <c r="Q243" s="101"/>
      <c r="R243" s="101"/>
      <c r="S243" s="101"/>
      <c r="T243" s="101"/>
      <c r="U243" s="101"/>
    </row>
    <row r="244" spans="1:21" x14ac:dyDescent="0.25">
      <c r="A244" s="101"/>
      <c r="B244" s="101"/>
      <c r="C244" s="101"/>
      <c r="D244" s="101"/>
      <c r="E244" s="101"/>
      <c r="F244" s="101"/>
      <c r="G244" s="101"/>
      <c r="H244" s="101"/>
      <c r="I244" s="101"/>
      <c r="J244" s="101"/>
      <c r="K244" s="101"/>
      <c r="L244" s="101"/>
      <c r="M244" s="101"/>
      <c r="N244" s="101"/>
      <c r="O244" s="101"/>
      <c r="P244" s="101"/>
      <c r="Q244" s="101"/>
      <c r="R244" s="101"/>
      <c r="S244" s="101"/>
      <c r="T244" s="101"/>
      <c r="U244" s="101"/>
    </row>
    <row r="245" spans="1:21" x14ac:dyDescent="0.25">
      <c r="A245" s="101"/>
      <c r="B245" s="101"/>
      <c r="C245" s="101"/>
      <c r="D245" s="101"/>
      <c r="E245" s="101"/>
      <c r="F245" s="101"/>
      <c r="G245" s="101"/>
      <c r="H245" s="101"/>
      <c r="I245" s="101"/>
      <c r="J245" s="101"/>
      <c r="K245" s="101"/>
      <c r="L245" s="101"/>
      <c r="M245" s="101"/>
      <c r="N245" s="101"/>
      <c r="O245" s="101"/>
      <c r="P245" s="101"/>
      <c r="Q245" s="101"/>
      <c r="R245" s="101"/>
      <c r="S245" s="101"/>
      <c r="T245" s="101"/>
      <c r="U245" s="101"/>
    </row>
    <row r="246" spans="1:21" x14ac:dyDescent="0.25">
      <c r="A246" s="101"/>
      <c r="B246" s="101"/>
      <c r="C246" s="101"/>
      <c r="D246" s="101"/>
      <c r="E246" s="101"/>
      <c r="F246" s="101"/>
      <c r="G246" s="101"/>
      <c r="H246" s="101"/>
      <c r="I246" s="101"/>
      <c r="J246" s="101"/>
      <c r="K246" s="101"/>
      <c r="L246" s="101"/>
      <c r="M246" s="101"/>
      <c r="N246" s="101"/>
      <c r="O246" s="101"/>
      <c r="P246" s="101"/>
      <c r="Q246" s="101"/>
      <c r="R246" s="101"/>
      <c r="S246" s="101"/>
      <c r="T246" s="101"/>
      <c r="U246" s="101"/>
    </row>
    <row r="247" spans="1:21" x14ac:dyDescent="0.25">
      <c r="A247" s="101"/>
      <c r="B247" s="101"/>
      <c r="C247" s="101"/>
      <c r="D247" s="101"/>
      <c r="E247" s="101"/>
      <c r="F247" s="101"/>
      <c r="G247" s="101"/>
      <c r="H247" s="101"/>
      <c r="I247" s="101"/>
      <c r="J247" s="101"/>
      <c r="K247" s="101"/>
      <c r="L247" s="101"/>
      <c r="M247" s="101"/>
      <c r="N247" s="101"/>
      <c r="O247" s="101"/>
      <c r="P247" s="101"/>
      <c r="Q247" s="101"/>
      <c r="R247" s="101"/>
      <c r="S247" s="101"/>
      <c r="T247" s="101"/>
      <c r="U247" s="101"/>
    </row>
    <row r="248" spans="1:21" x14ac:dyDescent="0.25">
      <c r="A248" s="101"/>
      <c r="B248" s="101"/>
      <c r="C248" s="101"/>
      <c r="D248" s="101"/>
      <c r="E248" s="101"/>
      <c r="F248" s="101"/>
      <c r="G248" s="101"/>
      <c r="H248" s="101"/>
      <c r="I248" s="101"/>
      <c r="J248" s="101"/>
      <c r="K248" s="101"/>
      <c r="L248" s="101"/>
      <c r="M248" s="101"/>
      <c r="N248" s="101"/>
      <c r="O248" s="101"/>
      <c r="P248" s="101"/>
      <c r="Q248" s="101"/>
      <c r="R248" s="101"/>
      <c r="S248" s="101"/>
      <c r="T248" s="101"/>
      <c r="U248" s="101"/>
    </row>
    <row r="249" spans="1:21" x14ac:dyDescent="0.25">
      <c r="A249" s="101"/>
      <c r="B249" s="101"/>
      <c r="C249" s="101"/>
      <c r="D249" s="101"/>
      <c r="E249" s="101"/>
      <c r="F249" s="101"/>
      <c r="G249" s="101"/>
      <c r="H249" s="101"/>
      <c r="I249" s="101"/>
      <c r="J249" s="101"/>
      <c r="K249" s="101"/>
      <c r="L249" s="101"/>
      <c r="M249" s="101"/>
      <c r="N249" s="101"/>
      <c r="O249" s="101"/>
      <c r="P249" s="101"/>
      <c r="Q249" s="101"/>
      <c r="R249" s="101"/>
      <c r="S249" s="101"/>
      <c r="T249" s="101"/>
      <c r="U249" s="101"/>
    </row>
    <row r="250" spans="1:21" x14ac:dyDescent="0.25">
      <c r="A250" s="101"/>
      <c r="B250" s="101"/>
      <c r="C250" s="101"/>
      <c r="D250" s="101"/>
      <c r="E250" s="101"/>
      <c r="F250" s="101"/>
      <c r="G250" s="101"/>
      <c r="H250" s="101"/>
      <c r="I250" s="101"/>
      <c r="J250" s="101"/>
      <c r="K250" s="101"/>
      <c r="L250" s="101"/>
      <c r="M250" s="101"/>
      <c r="N250" s="101"/>
      <c r="O250" s="101"/>
      <c r="P250" s="101"/>
      <c r="Q250" s="101"/>
      <c r="R250" s="101"/>
      <c r="S250" s="101"/>
      <c r="T250" s="101"/>
      <c r="U250" s="101"/>
    </row>
    <row r="251" spans="1:21" x14ac:dyDescent="0.25">
      <c r="A251" s="101"/>
      <c r="B251" s="101"/>
      <c r="C251" s="101"/>
      <c r="D251" s="101"/>
      <c r="E251" s="101"/>
      <c r="F251" s="101"/>
      <c r="G251" s="101"/>
      <c r="H251" s="101"/>
      <c r="I251" s="101"/>
      <c r="J251" s="101"/>
      <c r="K251" s="101"/>
      <c r="L251" s="101"/>
      <c r="M251" s="101"/>
      <c r="N251" s="101"/>
      <c r="O251" s="101"/>
      <c r="P251" s="101"/>
      <c r="Q251" s="101"/>
      <c r="R251" s="101"/>
      <c r="S251" s="101"/>
      <c r="T251" s="101"/>
      <c r="U251" s="101"/>
    </row>
    <row r="252" spans="1:21" x14ac:dyDescent="0.25">
      <c r="A252" s="101"/>
      <c r="B252" s="101"/>
      <c r="C252" s="101"/>
      <c r="D252" s="101"/>
      <c r="E252" s="101"/>
      <c r="F252" s="101"/>
      <c r="G252" s="101"/>
      <c r="H252" s="101"/>
      <c r="I252" s="101"/>
      <c r="J252" s="101"/>
      <c r="K252" s="101"/>
      <c r="L252" s="101"/>
      <c r="M252" s="101"/>
      <c r="N252" s="101"/>
      <c r="O252" s="101"/>
      <c r="P252" s="101"/>
      <c r="Q252" s="101"/>
      <c r="R252" s="101"/>
      <c r="S252" s="101"/>
      <c r="T252" s="101"/>
      <c r="U252" s="101"/>
    </row>
    <row r="253" spans="1:21" x14ac:dyDescent="0.25">
      <c r="A253" s="101"/>
      <c r="B253" s="101"/>
      <c r="C253" s="101"/>
      <c r="D253" s="101"/>
      <c r="E253" s="101"/>
      <c r="F253" s="101"/>
      <c r="G253" s="101"/>
      <c r="H253" s="101"/>
      <c r="I253" s="101"/>
      <c r="J253" s="101"/>
      <c r="K253" s="101"/>
      <c r="L253" s="101"/>
      <c r="M253" s="101"/>
      <c r="N253" s="101"/>
      <c r="O253" s="101"/>
      <c r="P253" s="101"/>
      <c r="Q253" s="101"/>
      <c r="R253" s="101"/>
      <c r="S253" s="101"/>
      <c r="T253" s="101"/>
      <c r="U253" s="101"/>
    </row>
    <row r="254" spans="1:21" x14ac:dyDescent="0.25">
      <c r="A254" s="101"/>
      <c r="B254" s="101"/>
      <c r="C254" s="101"/>
      <c r="D254" s="101"/>
      <c r="E254" s="101"/>
      <c r="F254" s="101"/>
      <c r="G254" s="101"/>
      <c r="H254" s="101"/>
      <c r="I254" s="101"/>
      <c r="J254" s="101"/>
      <c r="K254" s="101"/>
      <c r="L254" s="101"/>
      <c r="M254" s="101"/>
      <c r="N254" s="101"/>
      <c r="O254" s="101"/>
      <c r="P254" s="101"/>
      <c r="Q254" s="101"/>
      <c r="R254" s="101"/>
      <c r="S254" s="101"/>
      <c r="T254" s="101"/>
      <c r="U254" s="101"/>
    </row>
    <row r="255" spans="1:21" x14ac:dyDescent="0.25">
      <c r="A255" s="101"/>
      <c r="B255" s="101"/>
      <c r="C255" s="101"/>
      <c r="D255" s="101"/>
      <c r="E255" s="101"/>
      <c r="F255" s="101"/>
      <c r="G255" s="101"/>
      <c r="H255" s="101"/>
      <c r="I255" s="101"/>
      <c r="J255" s="101"/>
      <c r="K255" s="101"/>
      <c r="L255" s="101"/>
      <c r="M255" s="101"/>
      <c r="N255" s="101"/>
      <c r="O255" s="101"/>
      <c r="P255" s="101"/>
      <c r="Q255" s="101"/>
      <c r="R255" s="101"/>
      <c r="S255" s="101"/>
      <c r="T255" s="101"/>
      <c r="U255" s="101"/>
    </row>
    <row r="256" spans="1:21" x14ac:dyDescent="0.25">
      <c r="A256" s="101"/>
      <c r="B256" s="101"/>
      <c r="C256" s="101"/>
      <c r="D256" s="101"/>
      <c r="E256" s="101"/>
      <c r="F256" s="101"/>
      <c r="G256" s="101"/>
      <c r="H256" s="101"/>
      <c r="I256" s="101"/>
      <c r="J256" s="101"/>
      <c r="K256" s="101"/>
      <c r="L256" s="101"/>
      <c r="M256" s="101"/>
      <c r="N256" s="101"/>
      <c r="O256" s="101"/>
      <c r="P256" s="101"/>
      <c r="Q256" s="101"/>
      <c r="R256" s="101"/>
      <c r="S256" s="101"/>
      <c r="T256" s="101"/>
      <c r="U256" s="101"/>
    </row>
    <row r="257" spans="1:21" x14ac:dyDescent="0.25">
      <c r="A257" s="101"/>
      <c r="B257" s="101"/>
      <c r="C257" s="101"/>
      <c r="D257" s="101"/>
      <c r="E257" s="101"/>
      <c r="F257" s="101"/>
      <c r="G257" s="101"/>
      <c r="H257" s="101"/>
      <c r="I257" s="101"/>
      <c r="J257" s="101"/>
      <c r="K257" s="101"/>
      <c r="L257" s="101"/>
      <c r="M257" s="101"/>
      <c r="N257" s="101"/>
      <c r="O257" s="101"/>
      <c r="P257" s="101"/>
      <c r="Q257" s="101"/>
      <c r="R257" s="101"/>
      <c r="S257" s="101"/>
      <c r="T257" s="101"/>
      <c r="U257" s="101"/>
    </row>
    <row r="258" spans="1:21" x14ac:dyDescent="0.25">
      <c r="A258" s="101"/>
      <c r="B258" s="101"/>
      <c r="C258" s="101"/>
      <c r="D258" s="101"/>
      <c r="E258" s="101"/>
      <c r="F258" s="101"/>
      <c r="G258" s="101"/>
      <c r="H258" s="101"/>
      <c r="I258" s="101"/>
      <c r="J258" s="101"/>
      <c r="K258" s="101"/>
      <c r="L258" s="101"/>
      <c r="M258" s="101"/>
      <c r="N258" s="101"/>
      <c r="O258" s="101"/>
      <c r="P258" s="101"/>
      <c r="Q258" s="101"/>
      <c r="R258" s="101"/>
      <c r="S258" s="101"/>
      <c r="T258" s="101"/>
      <c r="U258" s="101"/>
    </row>
    <row r="259" spans="1:21" x14ac:dyDescent="0.25">
      <c r="A259" s="101"/>
      <c r="B259" s="101"/>
      <c r="C259" s="101"/>
      <c r="D259" s="101"/>
      <c r="E259" s="101"/>
      <c r="F259" s="101"/>
      <c r="G259" s="101"/>
      <c r="H259" s="101"/>
      <c r="I259" s="101"/>
      <c r="J259" s="101"/>
      <c r="K259" s="101"/>
      <c r="L259" s="101"/>
      <c r="M259" s="101"/>
      <c r="N259" s="101"/>
      <c r="O259" s="101"/>
      <c r="P259" s="101"/>
      <c r="Q259" s="101"/>
      <c r="R259" s="101"/>
      <c r="S259" s="101"/>
      <c r="T259" s="101"/>
      <c r="U259" s="101"/>
    </row>
    <row r="260" spans="1:21" x14ac:dyDescent="0.25">
      <c r="A260" s="101"/>
      <c r="B260" s="101"/>
      <c r="C260" s="101"/>
      <c r="D260" s="101"/>
      <c r="E260" s="101"/>
      <c r="F260" s="101"/>
      <c r="G260" s="101"/>
      <c r="H260" s="101"/>
      <c r="I260" s="101"/>
      <c r="J260" s="101"/>
      <c r="K260" s="101"/>
      <c r="L260" s="101"/>
      <c r="M260" s="101"/>
      <c r="N260" s="101"/>
      <c r="O260" s="101"/>
      <c r="P260" s="101"/>
      <c r="Q260" s="101"/>
      <c r="R260" s="101"/>
      <c r="S260" s="101"/>
      <c r="T260" s="101"/>
      <c r="U260" s="101"/>
    </row>
    <row r="261" spans="1:21" x14ac:dyDescent="0.25">
      <c r="A261" s="101"/>
      <c r="B261" s="101"/>
      <c r="C261" s="101"/>
      <c r="D261" s="101"/>
      <c r="E261" s="101"/>
      <c r="F261" s="101"/>
      <c r="G261" s="101"/>
      <c r="H261" s="101"/>
      <c r="I261" s="101"/>
      <c r="J261" s="101"/>
      <c r="K261" s="101"/>
      <c r="L261" s="101"/>
      <c r="M261" s="101"/>
      <c r="N261" s="101"/>
      <c r="O261" s="101"/>
      <c r="P261" s="101"/>
      <c r="Q261" s="101"/>
      <c r="R261" s="101"/>
      <c r="S261" s="101"/>
      <c r="T261" s="101"/>
      <c r="U261" s="101"/>
    </row>
    <row r="262" spans="1:21" x14ac:dyDescent="0.25">
      <c r="A262" s="101"/>
      <c r="B262" s="101"/>
      <c r="C262" s="101"/>
      <c r="D262" s="101"/>
      <c r="E262" s="101"/>
      <c r="F262" s="101"/>
      <c r="G262" s="101"/>
      <c r="H262" s="101"/>
      <c r="I262" s="101"/>
      <c r="J262" s="101"/>
      <c r="K262" s="101"/>
      <c r="L262" s="101"/>
      <c r="M262" s="101"/>
      <c r="N262" s="101"/>
      <c r="O262" s="101"/>
      <c r="P262" s="101"/>
      <c r="Q262" s="101"/>
      <c r="R262" s="101"/>
      <c r="S262" s="101"/>
      <c r="T262" s="101"/>
      <c r="U262" s="101"/>
    </row>
    <row r="263" spans="1:21" x14ac:dyDescent="0.25">
      <c r="A263" s="101"/>
      <c r="B263" s="101"/>
      <c r="C263" s="101"/>
      <c r="D263" s="101"/>
      <c r="E263" s="101"/>
      <c r="F263" s="101"/>
      <c r="G263" s="101"/>
      <c r="H263" s="101"/>
      <c r="I263" s="101"/>
      <c r="J263" s="101"/>
      <c r="K263" s="101"/>
      <c r="L263" s="101"/>
      <c r="M263" s="101"/>
      <c r="N263" s="101"/>
      <c r="O263" s="101"/>
      <c r="P263" s="101"/>
      <c r="Q263" s="101"/>
      <c r="R263" s="101"/>
      <c r="S263" s="101"/>
      <c r="T263" s="101"/>
      <c r="U263" s="101"/>
    </row>
    <row r="264" spans="1:21" x14ac:dyDescent="0.25">
      <c r="A264" s="101"/>
      <c r="B264" s="101"/>
      <c r="C264" s="101"/>
      <c r="D264" s="101"/>
      <c r="E264" s="101"/>
      <c r="F264" s="101"/>
      <c r="G264" s="101"/>
      <c r="H264" s="101"/>
      <c r="I264" s="101"/>
      <c r="J264" s="101"/>
      <c r="K264" s="101"/>
      <c r="L264" s="101"/>
      <c r="M264" s="101"/>
      <c r="N264" s="101"/>
      <c r="O264" s="101"/>
      <c r="P264" s="101"/>
      <c r="Q264" s="101"/>
      <c r="R264" s="101"/>
      <c r="S264" s="101"/>
      <c r="T264" s="101"/>
      <c r="U264" s="101"/>
    </row>
    <row r="265" spans="1:21" x14ac:dyDescent="0.25">
      <c r="A265" s="101"/>
      <c r="B265" s="101"/>
      <c r="C265" s="101"/>
      <c r="D265" s="101"/>
      <c r="E265" s="101"/>
      <c r="F265" s="101"/>
      <c r="G265" s="101"/>
      <c r="H265" s="101"/>
      <c r="I265" s="101"/>
      <c r="J265" s="101"/>
      <c r="K265" s="101"/>
      <c r="L265" s="101"/>
      <c r="M265" s="101"/>
      <c r="N265" s="101"/>
      <c r="O265" s="101"/>
      <c r="P265" s="101"/>
      <c r="Q265" s="101"/>
      <c r="R265" s="101"/>
      <c r="S265" s="101"/>
      <c r="T265" s="101"/>
      <c r="U265" s="101"/>
    </row>
    <row r="266" spans="1:21" x14ac:dyDescent="0.25">
      <c r="A266" s="101"/>
      <c r="B266" s="101"/>
      <c r="C266" s="101"/>
      <c r="D266" s="101"/>
      <c r="E266" s="101"/>
      <c r="F266" s="101"/>
      <c r="G266" s="101"/>
      <c r="H266" s="101"/>
      <c r="I266" s="101"/>
      <c r="J266" s="101"/>
      <c r="K266" s="101"/>
      <c r="L266" s="101"/>
      <c r="M266" s="101"/>
      <c r="N266" s="101"/>
      <c r="O266" s="101"/>
      <c r="P266" s="101"/>
      <c r="Q266" s="101"/>
      <c r="R266" s="101"/>
      <c r="S266" s="101"/>
      <c r="T266" s="101"/>
      <c r="U266" s="101"/>
    </row>
    <row r="267" spans="1:21" x14ac:dyDescent="0.25">
      <c r="A267" s="101"/>
      <c r="B267" s="101"/>
      <c r="C267" s="101"/>
      <c r="D267" s="101"/>
      <c r="E267" s="101"/>
      <c r="F267" s="101"/>
      <c r="G267" s="101"/>
      <c r="H267" s="101"/>
      <c r="I267" s="101"/>
      <c r="J267" s="101"/>
      <c r="K267" s="101"/>
      <c r="L267" s="101"/>
      <c r="M267" s="101"/>
      <c r="N267" s="101"/>
      <c r="O267" s="101"/>
      <c r="P267" s="101"/>
      <c r="Q267" s="101"/>
      <c r="R267" s="101"/>
      <c r="S267" s="101"/>
      <c r="T267" s="101"/>
      <c r="U267" s="101"/>
    </row>
    <row r="268" spans="1:21" x14ac:dyDescent="0.25">
      <c r="A268" s="101"/>
      <c r="B268" s="101"/>
      <c r="C268" s="101"/>
      <c r="D268" s="101"/>
      <c r="E268" s="101"/>
      <c r="F268" s="101"/>
      <c r="G268" s="101"/>
      <c r="H268" s="101"/>
      <c r="I268" s="101"/>
      <c r="J268" s="101"/>
      <c r="K268" s="101"/>
      <c r="L268" s="101"/>
      <c r="M268" s="101"/>
      <c r="N268" s="101"/>
      <c r="O268" s="101"/>
      <c r="P268" s="101"/>
      <c r="Q268" s="101"/>
      <c r="R268" s="101"/>
      <c r="S268" s="101"/>
      <c r="T268" s="101"/>
      <c r="U268" s="101"/>
    </row>
    <row r="269" spans="1:21" x14ac:dyDescent="0.25">
      <c r="A269" s="101"/>
      <c r="B269" s="101"/>
      <c r="C269" s="101"/>
      <c r="D269" s="101"/>
      <c r="E269" s="101"/>
      <c r="F269" s="101"/>
      <c r="G269" s="101"/>
      <c r="H269" s="101"/>
      <c r="I269" s="101"/>
      <c r="J269" s="101"/>
      <c r="K269" s="101"/>
      <c r="L269" s="101"/>
      <c r="M269" s="101"/>
      <c r="N269" s="101"/>
      <c r="O269" s="101"/>
      <c r="P269" s="101"/>
      <c r="Q269" s="101"/>
      <c r="R269" s="101"/>
      <c r="S269" s="101"/>
      <c r="T269" s="101"/>
      <c r="U269" s="101"/>
    </row>
    <row r="270" spans="1:21" x14ac:dyDescent="0.25">
      <c r="A270" s="101"/>
      <c r="B270" s="101"/>
      <c r="C270" s="101"/>
      <c r="D270" s="101"/>
      <c r="E270" s="101"/>
      <c r="F270" s="101"/>
      <c r="G270" s="101"/>
      <c r="H270" s="101"/>
      <c r="I270" s="101"/>
      <c r="J270" s="101"/>
      <c r="K270" s="101"/>
      <c r="L270" s="101"/>
      <c r="M270" s="101"/>
      <c r="N270" s="101"/>
      <c r="O270" s="101"/>
      <c r="P270" s="101"/>
      <c r="Q270" s="101"/>
      <c r="R270" s="101"/>
      <c r="S270" s="101"/>
      <c r="T270" s="101"/>
      <c r="U270" s="101"/>
    </row>
    <row r="271" spans="1:21" x14ac:dyDescent="0.25">
      <c r="A271" s="101"/>
      <c r="B271" s="101"/>
      <c r="C271" s="101"/>
      <c r="D271" s="101"/>
      <c r="E271" s="101"/>
      <c r="F271" s="101"/>
      <c r="G271" s="101"/>
      <c r="H271" s="101"/>
      <c r="I271" s="101"/>
      <c r="J271" s="101"/>
      <c r="K271" s="101"/>
      <c r="L271" s="101"/>
      <c r="M271" s="101"/>
      <c r="N271" s="101"/>
      <c r="O271" s="101"/>
      <c r="P271" s="101"/>
      <c r="Q271" s="101"/>
      <c r="R271" s="101"/>
      <c r="S271" s="101"/>
      <c r="T271" s="101"/>
      <c r="U271" s="101"/>
    </row>
    <row r="272" spans="1:21" x14ac:dyDescent="0.25">
      <c r="A272" s="101"/>
      <c r="B272" s="101"/>
      <c r="C272" s="101"/>
      <c r="D272" s="101"/>
      <c r="E272" s="101"/>
      <c r="F272" s="101"/>
      <c r="G272" s="101"/>
      <c r="H272" s="101"/>
      <c r="I272" s="101"/>
      <c r="J272" s="101"/>
      <c r="K272" s="101"/>
      <c r="L272" s="101"/>
      <c r="M272" s="101"/>
      <c r="N272" s="101"/>
      <c r="O272" s="101"/>
      <c r="P272" s="101"/>
      <c r="Q272" s="101"/>
      <c r="R272" s="101"/>
      <c r="S272" s="101"/>
      <c r="T272" s="101"/>
      <c r="U272" s="101"/>
    </row>
    <row r="273" spans="1:21" x14ac:dyDescent="0.25">
      <c r="A273" s="101"/>
      <c r="B273" s="101"/>
      <c r="C273" s="101"/>
      <c r="D273" s="101"/>
      <c r="E273" s="101"/>
      <c r="F273" s="101"/>
      <c r="G273" s="101"/>
      <c r="H273" s="101"/>
      <c r="I273" s="101"/>
      <c r="J273" s="101"/>
      <c r="K273" s="101"/>
      <c r="L273" s="101"/>
      <c r="M273" s="101"/>
      <c r="N273" s="101"/>
      <c r="O273" s="101"/>
      <c r="P273" s="101"/>
      <c r="Q273" s="101"/>
      <c r="R273" s="101"/>
      <c r="S273" s="101"/>
      <c r="T273" s="101"/>
      <c r="U273" s="101"/>
    </row>
    <row r="274" spans="1:21" x14ac:dyDescent="0.25">
      <c r="A274" s="101"/>
      <c r="B274" s="101"/>
      <c r="C274" s="101"/>
      <c r="D274" s="101"/>
      <c r="E274" s="101"/>
      <c r="F274" s="101"/>
      <c r="G274" s="101"/>
      <c r="H274" s="101"/>
      <c r="I274" s="101"/>
      <c r="J274" s="101"/>
      <c r="K274" s="101"/>
      <c r="L274" s="101"/>
      <c r="M274" s="101"/>
      <c r="N274" s="101"/>
      <c r="O274" s="101"/>
      <c r="P274" s="101"/>
      <c r="Q274" s="101"/>
      <c r="R274" s="101"/>
      <c r="S274" s="101"/>
      <c r="T274" s="101"/>
      <c r="U274" s="101"/>
    </row>
    <row r="275" spans="1:21" x14ac:dyDescent="0.25">
      <c r="A275" s="101"/>
      <c r="B275" s="101"/>
      <c r="C275" s="101"/>
      <c r="D275" s="101"/>
      <c r="E275" s="101"/>
      <c r="F275" s="101"/>
      <c r="G275" s="101"/>
      <c r="H275" s="101"/>
      <c r="I275" s="101"/>
      <c r="J275" s="101"/>
      <c r="K275" s="101"/>
      <c r="L275" s="101"/>
      <c r="M275" s="101"/>
      <c r="N275" s="101"/>
      <c r="O275" s="101"/>
      <c r="P275" s="101"/>
      <c r="Q275" s="101"/>
      <c r="R275" s="101"/>
      <c r="S275" s="101"/>
      <c r="T275" s="101"/>
      <c r="U275" s="101"/>
    </row>
    <row r="276" spans="1:21" x14ac:dyDescent="0.25">
      <c r="A276" s="101"/>
      <c r="B276" s="101"/>
      <c r="C276" s="101"/>
      <c r="D276" s="101"/>
      <c r="E276" s="101"/>
      <c r="F276" s="101"/>
      <c r="G276" s="101"/>
      <c r="H276" s="101"/>
      <c r="I276" s="101"/>
      <c r="J276" s="101"/>
      <c r="K276" s="101"/>
      <c r="L276" s="101"/>
      <c r="M276" s="101"/>
      <c r="N276" s="101"/>
      <c r="O276" s="101"/>
      <c r="P276" s="101"/>
      <c r="Q276" s="101"/>
      <c r="R276" s="101"/>
      <c r="S276" s="101"/>
      <c r="T276" s="101"/>
      <c r="U276" s="101"/>
    </row>
    <row r="277" spans="1:21" x14ac:dyDescent="0.25">
      <c r="A277" s="101"/>
      <c r="B277" s="101"/>
      <c r="C277" s="101"/>
      <c r="D277" s="101"/>
      <c r="E277" s="101"/>
      <c r="F277" s="101"/>
      <c r="G277" s="101"/>
      <c r="H277" s="101"/>
      <c r="I277" s="101"/>
      <c r="J277" s="101"/>
      <c r="K277" s="101"/>
      <c r="L277" s="101"/>
      <c r="M277" s="101"/>
      <c r="N277" s="101"/>
      <c r="O277" s="101"/>
      <c r="P277" s="101"/>
      <c r="Q277" s="101"/>
      <c r="R277" s="101"/>
      <c r="S277" s="101"/>
      <c r="T277" s="101"/>
      <c r="U277" s="101"/>
    </row>
    <row r="278" spans="1:21" x14ac:dyDescent="0.25">
      <c r="A278" s="101"/>
      <c r="B278" s="101"/>
      <c r="C278" s="101"/>
      <c r="D278" s="101"/>
      <c r="E278" s="101"/>
      <c r="F278" s="101"/>
      <c r="G278" s="101"/>
      <c r="H278" s="101"/>
      <c r="I278" s="101"/>
      <c r="J278" s="101"/>
      <c r="K278" s="101"/>
      <c r="L278" s="101"/>
      <c r="M278" s="101"/>
      <c r="N278" s="101"/>
      <c r="O278" s="101"/>
      <c r="P278" s="101"/>
      <c r="Q278" s="101"/>
      <c r="R278" s="101"/>
      <c r="S278" s="101"/>
      <c r="T278" s="101"/>
      <c r="U278" s="101"/>
    </row>
    <row r="279" spans="1:21" x14ac:dyDescent="0.25">
      <c r="A279" s="101"/>
      <c r="B279" s="101"/>
      <c r="C279" s="101"/>
      <c r="D279" s="101"/>
      <c r="E279" s="101"/>
      <c r="F279" s="101"/>
      <c r="G279" s="101"/>
      <c r="H279" s="101"/>
      <c r="I279" s="101"/>
      <c r="J279" s="101"/>
      <c r="K279" s="101"/>
      <c r="L279" s="101"/>
      <c r="M279" s="101"/>
      <c r="N279" s="101"/>
      <c r="O279" s="101"/>
      <c r="P279" s="101"/>
      <c r="Q279" s="101"/>
      <c r="R279" s="101"/>
      <c r="S279" s="101"/>
      <c r="T279" s="101"/>
      <c r="U279" s="101"/>
    </row>
    <row r="280" spans="1:21" x14ac:dyDescent="0.25">
      <c r="A280" s="101"/>
      <c r="B280" s="101"/>
      <c r="C280" s="101"/>
      <c r="D280" s="101"/>
      <c r="E280" s="101"/>
      <c r="F280" s="101"/>
      <c r="G280" s="101"/>
      <c r="H280" s="101"/>
      <c r="I280" s="101"/>
      <c r="J280" s="101"/>
      <c r="K280" s="101"/>
      <c r="L280" s="101"/>
      <c r="M280" s="101"/>
      <c r="N280" s="101"/>
      <c r="O280" s="101"/>
      <c r="P280" s="101"/>
      <c r="Q280" s="101"/>
      <c r="R280" s="101"/>
      <c r="S280" s="101"/>
      <c r="T280" s="101"/>
      <c r="U280" s="101"/>
    </row>
    <row r="281" spans="1:21" x14ac:dyDescent="0.25">
      <c r="A281" s="101"/>
      <c r="B281" s="101"/>
      <c r="C281" s="101"/>
      <c r="D281" s="101"/>
      <c r="E281" s="101"/>
      <c r="F281" s="101"/>
      <c r="G281" s="101"/>
      <c r="H281" s="101"/>
      <c r="I281" s="101"/>
      <c r="J281" s="101"/>
      <c r="K281" s="101"/>
      <c r="L281" s="101"/>
      <c r="M281" s="101"/>
      <c r="N281" s="101"/>
      <c r="O281" s="101"/>
      <c r="P281" s="101"/>
      <c r="Q281" s="101"/>
      <c r="R281" s="101"/>
      <c r="S281" s="101"/>
      <c r="T281" s="101"/>
      <c r="U281" s="101"/>
    </row>
    <row r="282" spans="1:21" x14ac:dyDescent="0.25">
      <c r="A282" s="101"/>
      <c r="B282" s="101"/>
      <c r="C282" s="101"/>
      <c r="D282" s="101"/>
      <c r="E282" s="101"/>
      <c r="F282" s="101"/>
      <c r="G282" s="101"/>
      <c r="H282" s="101"/>
      <c r="I282" s="101"/>
      <c r="J282" s="101"/>
      <c r="K282" s="101"/>
      <c r="L282" s="101"/>
      <c r="M282" s="101"/>
      <c r="N282" s="101"/>
      <c r="O282" s="101"/>
      <c r="P282" s="101"/>
      <c r="Q282" s="101"/>
      <c r="R282" s="101"/>
      <c r="S282" s="101"/>
      <c r="T282" s="101"/>
      <c r="U282" s="101"/>
    </row>
    <row r="283" spans="1:21" x14ac:dyDescent="0.25">
      <c r="A283" s="101"/>
      <c r="B283" s="101"/>
      <c r="C283" s="101"/>
      <c r="D283" s="101"/>
      <c r="E283" s="101"/>
      <c r="F283" s="101"/>
      <c r="G283" s="101"/>
      <c r="H283" s="101"/>
      <c r="I283" s="101"/>
      <c r="J283" s="101"/>
      <c r="K283" s="101"/>
      <c r="L283" s="101"/>
      <c r="M283" s="101"/>
      <c r="N283" s="101"/>
      <c r="O283" s="101"/>
      <c r="P283" s="101"/>
      <c r="Q283" s="101"/>
      <c r="R283" s="101"/>
      <c r="S283" s="101"/>
      <c r="T283" s="101"/>
      <c r="U283" s="101"/>
    </row>
    <row r="284" spans="1:21" x14ac:dyDescent="0.25">
      <c r="A284" s="101"/>
      <c r="B284" s="101"/>
      <c r="C284" s="101"/>
      <c r="D284" s="101"/>
      <c r="E284" s="101"/>
      <c r="F284" s="101"/>
      <c r="G284" s="101"/>
      <c r="H284" s="101"/>
      <c r="I284" s="101"/>
      <c r="J284" s="101"/>
      <c r="K284" s="101"/>
      <c r="L284" s="101"/>
      <c r="M284" s="101"/>
      <c r="N284" s="101"/>
      <c r="O284" s="101"/>
      <c r="P284" s="101"/>
      <c r="Q284" s="101"/>
      <c r="R284" s="101"/>
      <c r="S284" s="101"/>
      <c r="T284" s="101"/>
      <c r="U284" s="101"/>
    </row>
    <row r="285" spans="1:21" x14ac:dyDescent="0.25">
      <c r="A285" s="101"/>
      <c r="B285" s="101"/>
      <c r="C285" s="101"/>
      <c r="D285" s="101"/>
      <c r="E285" s="101"/>
      <c r="F285" s="101"/>
      <c r="G285" s="101"/>
      <c r="H285" s="101"/>
      <c r="I285" s="101"/>
      <c r="J285" s="101"/>
      <c r="K285" s="101"/>
      <c r="L285" s="101"/>
      <c r="M285" s="101"/>
      <c r="N285" s="101"/>
      <c r="O285" s="101"/>
      <c r="P285" s="101"/>
      <c r="Q285" s="101"/>
      <c r="R285" s="101"/>
      <c r="S285" s="101"/>
      <c r="T285" s="101"/>
      <c r="U285" s="101"/>
    </row>
    <row r="286" spans="1:21" x14ac:dyDescent="0.25">
      <c r="A286" s="101"/>
      <c r="B286" s="101"/>
      <c r="C286" s="101"/>
      <c r="D286" s="101"/>
      <c r="E286" s="101"/>
      <c r="F286" s="101"/>
      <c r="G286" s="101"/>
      <c r="H286" s="101"/>
      <c r="I286" s="101"/>
      <c r="J286" s="101"/>
      <c r="K286" s="101"/>
      <c r="L286" s="101"/>
      <c r="M286" s="101"/>
      <c r="N286" s="101"/>
      <c r="O286" s="101"/>
      <c r="P286" s="101"/>
      <c r="Q286" s="101"/>
      <c r="R286" s="101"/>
      <c r="S286" s="101"/>
      <c r="T286" s="101"/>
      <c r="U286" s="101"/>
    </row>
    <row r="287" spans="1:21" x14ac:dyDescent="0.25">
      <c r="A287" s="101"/>
      <c r="B287" s="101"/>
      <c r="C287" s="101"/>
      <c r="D287" s="101"/>
      <c r="E287" s="101"/>
      <c r="F287" s="101"/>
      <c r="G287" s="101"/>
      <c r="H287" s="101"/>
      <c r="I287" s="101"/>
      <c r="J287" s="101"/>
      <c r="K287" s="101"/>
      <c r="L287" s="101"/>
      <c r="M287" s="101"/>
      <c r="N287" s="101"/>
      <c r="O287" s="101"/>
      <c r="P287" s="101"/>
      <c r="Q287" s="101"/>
      <c r="R287" s="101"/>
      <c r="S287" s="101"/>
      <c r="T287" s="101"/>
      <c r="U287" s="101"/>
    </row>
    <row r="288" spans="1:21" x14ac:dyDescent="0.25">
      <c r="A288" s="101"/>
      <c r="B288" s="101"/>
      <c r="C288" s="101"/>
      <c r="D288" s="101"/>
      <c r="E288" s="101"/>
      <c r="F288" s="101"/>
      <c r="G288" s="101"/>
      <c r="H288" s="101"/>
      <c r="I288" s="101"/>
      <c r="J288" s="101"/>
      <c r="K288" s="101"/>
      <c r="L288" s="101"/>
      <c r="M288" s="101"/>
      <c r="N288" s="101"/>
      <c r="O288" s="101"/>
      <c r="P288" s="101"/>
      <c r="Q288" s="101"/>
      <c r="R288" s="101"/>
      <c r="S288" s="101"/>
      <c r="T288" s="101"/>
      <c r="U288" s="101"/>
    </row>
    <row r="289" spans="1:21" x14ac:dyDescent="0.25">
      <c r="A289" s="101"/>
      <c r="B289" s="101"/>
      <c r="C289" s="101"/>
      <c r="D289" s="101"/>
      <c r="E289" s="101"/>
      <c r="F289" s="101"/>
      <c r="G289" s="101"/>
      <c r="H289" s="101"/>
      <c r="I289" s="101"/>
      <c r="J289" s="101"/>
      <c r="K289" s="101"/>
      <c r="L289" s="101"/>
      <c r="M289" s="101"/>
      <c r="N289" s="101"/>
      <c r="O289" s="101"/>
      <c r="P289" s="101"/>
      <c r="Q289" s="101"/>
      <c r="R289" s="101"/>
      <c r="S289" s="101"/>
      <c r="T289" s="101"/>
      <c r="U289" s="101"/>
    </row>
    <row r="290" spans="1:21" x14ac:dyDescent="0.25">
      <c r="A290" s="101"/>
      <c r="B290" s="101"/>
      <c r="C290" s="101"/>
      <c r="D290" s="101"/>
      <c r="E290" s="101"/>
      <c r="F290" s="101"/>
      <c r="G290" s="101"/>
      <c r="H290" s="101"/>
      <c r="I290" s="101"/>
      <c r="J290" s="101"/>
      <c r="K290" s="101"/>
      <c r="L290" s="101"/>
      <c r="M290" s="101"/>
      <c r="N290" s="101"/>
      <c r="O290" s="101"/>
      <c r="P290" s="101"/>
      <c r="Q290" s="101"/>
      <c r="R290" s="101"/>
      <c r="S290" s="101"/>
      <c r="T290" s="101"/>
      <c r="U290" s="101"/>
    </row>
    <row r="291" spans="1:21" x14ac:dyDescent="0.25">
      <c r="A291" s="101"/>
      <c r="B291" s="101"/>
      <c r="C291" s="101"/>
      <c r="D291" s="101"/>
      <c r="E291" s="101"/>
      <c r="F291" s="101"/>
      <c r="G291" s="101"/>
      <c r="H291" s="101"/>
      <c r="I291" s="101"/>
      <c r="J291" s="101"/>
      <c r="K291" s="101"/>
      <c r="L291" s="101"/>
      <c r="M291" s="101"/>
      <c r="N291" s="101"/>
      <c r="O291" s="101"/>
      <c r="P291" s="101"/>
      <c r="Q291" s="101"/>
      <c r="R291" s="101"/>
      <c r="S291" s="101"/>
      <c r="T291" s="101"/>
      <c r="U291" s="101"/>
    </row>
    <row r="292" spans="1:21" x14ac:dyDescent="0.25">
      <c r="A292" s="101"/>
      <c r="B292" s="101"/>
      <c r="C292" s="101"/>
      <c r="D292" s="101"/>
      <c r="E292" s="101"/>
      <c r="F292" s="101"/>
      <c r="G292" s="101"/>
      <c r="H292" s="101"/>
      <c r="I292" s="101"/>
      <c r="J292" s="101"/>
      <c r="K292" s="101"/>
      <c r="L292" s="101"/>
      <c r="M292" s="101"/>
      <c r="N292" s="101"/>
      <c r="O292" s="101"/>
      <c r="P292" s="101"/>
      <c r="Q292" s="101"/>
      <c r="R292" s="101"/>
      <c r="S292" s="101"/>
      <c r="T292" s="101"/>
      <c r="U292" s="101"/>
    </row>
    <row r="293" spans="1:21" x14ac:dyDescent="0.25">
      <c r="A293" s="101"/>
      <c r="B293" s="101"/>
      <c r="C293" s="101"/>
      <c r="D293" s="101"/>
      <c r="E293" s="101"/>
      <c r="F293" s="101"/>
      <c r="G293" s="101"/>
      <c r="H293" s="101"/>
      <c r="I293" s="101"/>
      <c r="J293" s="101"/>
      <c r="K293" s="101"/>
      <c r="L293" s="101"/>
      <c r="M293" s="101"/>
      <c r="N293" s="101"/>
      <c r="O293" s="101"/>
      <c r="P293" s="101"/>
      <c r="Q293" s="101"/>
      <c r="R293" s="101"/>
      <c r="S293" s="101"/>
      <c r="T293" s="101"/>
      <c r="U293" s="101"/>
    </row>
    <row r="294" spans="1:21" x14ac:dyDescent="0.25">
      <c r="A294" s="101"/>
      <c r="B294" s="101"/>
      <c r="C294" s="101"/>
      <c r="D294" s="101"/>
      <c r="E294" s="101"/>
      <c r="F294" s="101"/>
      <c r="G294" s="101"/>
      <c r="H294" s="101"/>
      <c r="I294" s="101"/>
      <c r="J294" s="101"/>
      <c r="K294" s="101"/>
      <c r="L294" s="101"/>
      <c r="M294" s="101"/>
      <c r="N294" s="101"/>
      <c r="O294" s="101"/>
      <c r="P294" s="101"/>
      <c r="Q294" s="101"/>
      <c r="R294" s="101"/>
      <c r="S294" s="101"/>
      <c r="T294" s="101"/>
      <c r="U294" s="101"/>
    </row>
    <row r="295" spans="1:21" x14ac:dyDescent="0.25">
      <c r="A295" s="101"/>
      <c r="B295" s="101"/>
      <c r="C295" s="101"/>
      <c r="D295" s="101"/>
      <c r="E295" s="101"/>
      <c r="F295" s="101"/>
      <c r="G295" s="101"/>
      <c r="H295" s="101"/>
      <c r="I295" s="101"/>
      <c r="J295" s="101"/>
      <c r="K295" s="101"/>
      <c r="L295" s="101"/>
      <c r="M295" s="101"/>
      <c r="N295" s="101"/>
      <c r="O295" s="101"/>
      <c r="P295" s="101"/>
      <c r="Q295" s="101"/>
      <c r="R295" s="101"/>
      <c r="S295" s="101"/>
      <c r="T295" s="101"/>
      <c r="U295" s="101"/>
    </row>
    <row r="296" spans="1:21" x14ac:dyDescent="0.25">
      <c r="A296" s="101"/>
      <c r="B296" s="101"/>
      <c r="C296" s="101"/>
      <c r="D296" s="101"/>
      <c r="E296" s="101"/>
      <c r="F296" s="101"/>
      <c r="G296" s="101"/>
      <c r="H296" s="101"/>
      <c r="I296" s="101"/>
      <c r="J296" s="101"/>
      <c r="K296" s="101"/>
      <c r="L296" s="101"/>
      <c r="M296" s="101"/>
      <c r="N296" s="101"/>
      <c r="O296" s="101"/>
      <c r="P296" s="101"/>
      <c r="Q296" s="101"/>
      <c r="R296" s="101"/>
      <c r="S296" s="101"/>
      <c r="T296" s="101"/>
      <c r="U296" s="101"/>
    </row>
    <row r="297" spans="1:21" x14ac:dyDescent="0.25">
      <c r="A297" s="101"/>
      <c r="B297" s="101"/>
      <c r="C297" s="101"/>
      <c r="D297" s="101"/>
      <c r="E297" s="101"/>
      <c r="F297" s="101"/>
      <c r="G297" s="101"/>
      <c r="H297" s="101"/>
      <c r="I297" s="101"/>
      <c r="J297" s="101"/>
      <c r="K297" s="101"/>
      <c r="L297" s="101"/>
      <c r="M297" s="101"/>
      <c r="N297" s="101"/>
      <c r="O297" s="101"/>
      <c r="P297" s="101"/>
      <c r="Q297" s="101"/>
      <c r="R297" s="101"/>
      <c r="S297" s="101"/>
      <c r="T297" s="101"/>
      <c r="U297" s="101"/>
    </row>
    <row r="298" spans="1:21" x14ac:dyDescent="0.25">
      <c r="A298" s="101"/>
      <c r="B298" s="101"/>
      <c r="C298" s="101"/>
      <c r="D298" s="101"/>
      <c r="E298" s="101"/>
      <c r="F298" s="101"/>
      <c r="G298" s="101"/>
      <c r="H298" s="101"/>
      <c r="I298" s="101"/>
      <c r="J298" s="101"/>
      <c r="K298" s="101"/>
      <c r="L298" s="101"/>
      <c r="M298" s="101"/>
      <c r="N298" s="101"/>
      <c r="O298" s="101"/>
      <c r="P298" s="101"/>
      <c r="Q298" s="101"/>
      <c r="R298" s="101"/>
      <c r="S298" s="101"/>
      <c r="T298" s="101"/>
      <c r="U298" s="101"/>
    </row>
    <row r="299" spans="1:21" x14ac:dyDescent="0.25">
      <c r="A299" s="101"/>
      <c r="B299" s="101"/>
      <c r="C299" s="101"/>
      <c r="D299" s="101"/>
      <c r="E299" s="101"/>
      <c r="F299" s="101"/>
      <c r="G299" s="101"/>
      <c r="H299" s="101"/>
      <c r="I299" s="101"/>
      <c r="J299" s="101"/>
      <c r="K299" s="101"/>
      <c r="L299" s="101"/>
      <c r="M299" s="101"/>
      <c r="N299" s="101"/>
      <c r="O299" s="101"/>
      <c r="P299" s="101"/>
      <c r="Q299" s="101"/>
      <c r="R299" s="101"/>
      <c r="S299" s="101"/>
      <c r="T299" s="101"/>
      <c r="U299" s="101"/>
    </row>
    <row r="300" spans="1:21" x14ac:dyDescent="0.25">
      <c r="A300" s="101"/>
      <c r="B300" s="101"/>
      <c r="C300" s="101"/>
      <c r="D300" s="101"/>
      <c r="E300" s="101"/>
      <c r="F300" s="101"/>
      <c r="G300" s="101"/>
      <c r="H300" s="101"/>
      <c r="I300" s="101"/>
      <c r="J300" s="101"/>
      <c r="K300" s="101"/>
      <c r="L300" s="101"/>
      <c r="M300" s="101"/>
      <c r="N300" s="101"/>
      <c r="O300" s="101"/>
      <c r="P300" s="101"/>
      <c r="Q300" s="101"/>
      <c r="R300" s="101"/>
      <c r="S300" s="101"/>
      <c r="T300" s="101"/>
      <c r="U300" s="101"/>
    </row>
    <row r="301" spans="1:21" x14ac:dyDescent="0.25">
      <c r="A301" s="101"/>
      <c r="B301" s="101"/>
      <c r="C301" s="101"/>
      <c r="D301" s="101"/>
      <c r="E301" s="101"/>
      <c r="F301" s="101"/>
      <c r="G301" s="101"/>
      <c r="H301" s="101"/>
      <c r="I301" s="101"/>
      <c r="J301" s="101"/>
      <c r="K301" s="101"/>
      <c r="L301" s="101"/>
      <c r="M301" s="101"/>
      <c r="N301" s="101"/>
      <c r="O301" s="101"/>
      <c r="P301" s="101"/>
      <c r="Q301" s="101"/>
      <c r="R301" s="101"/>
      <c r="S301" s="101"/>
      <c r="T301" s="101"/>
      <c r="U301" s="101"/>
    </row>
    <row r="302" spans="1:21" x14ac:dyDescent="0.25">
      <c r="A302" s="101"/>
      <c r="B302" s="101"/>
      <c r="C302" s="101"/>
      <c r="D302" s="101"/>
      <c r="E302" s="101"/>
      <c r="F302" s="101"/>
      <c r="G302" s="101"/>
      <c r="H302" s="101"/>
      <c r="I302" s="101"/>
      <c r="J302" s="101"/>
      <c r="K302" s="101"/>
      <c r="L302" s="101"/>
      <c r="M302" s="101"/>
      <c r="N302" s="101"/>
      <c r="O302" s="101"/>
      <c r="P302" s="101"/>
      <c r="Q302" s="101"/>
      <c r="R302" s="101"/>
      <c r="S302" s="101"/>
      <c r="T302" s="101"/>
      <c r="U302" s="101"/>
    </row>
    <row r="303" spans="1:21" x14ac:dyDescent="0.25">
      <c r="A303" s="101"/>
      <c r="B303" s="101"/>
      <c r="C303" s="101"/>
      <c r="D303" s="101"/>
      <c r="E303" s="101"/>
      <c r="F303" s="101"/>
      <c r="G303" s="101"/>
      <c r="H303" s="101"/>
      <c r="I303" s="101"/>
      <c r="J303" s="101"/>
      <c r="K303" s="101"/>
      <c r="L303" s="101"/>
      <c r="M303" s="101"/>
      <c r="N303" s="101"/>
      <c r="O303" s="101"/>
      <c r="P303" s="101"/>
      <c r="Q303" s="101"/>
      <c r="R303" s="101"/>
      <c r="S303" s="101"/>
      <c r="T303" s="101"/>
      <c r="U303" s="101"/>
    </row>
    <row r="304" spans="1:21" x14ac:dyDescent="0.25">
      <c r="A304" s="101"/>
      <c r="B304" s="101"/>
      <c r="C304" s="101"/>
      <c r="D304" s="101"/>
      <c r="E304" s="101"/>
      <c r="F304" s="101"/>
      <c r="G304" s="101"/>
      <c r="H304" s="101"/>
      <c r="I304" s="101"/>
      <c r="J304" s="101"/>
      <c r="K304" s="101"/>
      <c r="L304" s="101"/>
      <c r="M304" s="101"/>
      <c r="N304" s="101"/>
      <c r="O304" s="101"/>
      <c r="P304" s="101"/>
      <c r="Q304" s="101"/>
      <c r="R304" s="101"/>
      <c r="S304" s="101"/>
      <c r="T304" s="101"/>
      <c r="U304" s="101"/>
    </row>
    <row r="305" spans="1:21" x14ac:dyDescent="0.25">
      <c r="A305" s="101"/>
      <c r="B305" s="101"/>
      <c r="C305" s="101"/>
      <c r="D305" s="101"/>
      <c r="E305" s="101"/>
      <c r="F305" s="101"/>
      <c r="G305" s="101"/>
      <c r="H305" s="101"/>
      <c r="I305" s="101"/>
      <c r="J305" s="101"/>
      <c r="K305" s="101"/>
      <c r="L305" s="101"/>
      <c r="M305" s="101"/>
      <c r="N305" s="101"/>
      <c r="O305" s="101"/>
      <c r="P305" s="101"/>
      <c r="Q305" s="101"/>
      <c r="R305" s="101"/>
      <c r="S305" s="101"/>
      <c r="T305" s="101"/>
      <c r="U305" s="101"/>
    </row>
    <row r="306" spans="1:21" x14ac:dyDescent="0.25">
      <c r="A306" s="101"/>
      <c r="B306" s="101"/>
      <c r="C306" s="101"/>
      <c r="D306" s="101"/>
      <c r="E306" s="101"/>
      <c r="F306" s="101"/>
      <c r="G306" s="101"/>
      <c r="H306" s="101"/>
      <c r="I306" s="101"/>
      <c r="J306" s="101"/>
      <c r="K306" s="101"/>
      <c r="L306" s="101"/>
      <c r="M306" s="101"/>
      <c r="N306" s="101"/>
      <c r="O306" s="101"/>
      <c r="P306" s="101"/>
      <c r="Q306" s="101"/>
      <c r="R306" s="101"/>
      <c r="S306" s="101"/>
      <c r="T306" s="101"/>
      <c r="U306" s="101"/>
    </row>
    <row r="307" spans="1:21" x14ac:dyDescent="0.25">
      <c r="A307" s="101"/>
      <c r="B307" s="101"/>
      <c r="C307" s="101"/>
      <c r="D307" s="101"/>
      <c r="E307" s="101"/>
      <c r="F307" s="101"/>
      <c r="G307" s="101"/>
      <c r="H307" s="101"/>
      <c r="I307" s="101"/>
      <c r="J307" s="101"/>
      <c r="K307" s="101"/>
      <c r="L307" s="101"/>
      <c r="M307" s="101"/>
      <c r="N307" s="101"/>
      <c r="O307" s="101"/>
      <c r="P307" s="101"/>
      <c r="Q307" s="101"/>
      <c r="R307" s="101"/>
      <c r="S307" s="101"/>
      <c r="T307" s="101"/>
      <c r="U307" s="101"/>
    </row>
    <row r="308" spans="1:21" x14ac:dyDescent="0.25">
      <c r="A308" s="101"/>
      <c r="B308" s="101"/>
      <c r="C308" s="101"/>
      <c r="D308" s="101"/>
      <c r="E308" s="101"/>
      <c r="F308" s="101"/>
      <c r="G308" s="101"/>
      <c r="H308" s="101"/>
      <c r="I308" s="101"/>
      <c r="J308" s="101"/>
      <c r="K308" s="101"/>
      <c r="L308" s="101"/>
      <c r="M308" s="101"/>
      <c r="N308" s="101"/>
      <c r="O308" s="101"/>
      <c r="P308" s="101"/>
      <c r="Q308" s="101"/>
      <c r="R308" s="101"/>
      <c r="S308" s="101"/>
      <c r="T308" s="101"/>
      <c r="U308" s="101"/>
    </row>
  </sheetData>
  <sheetProtection algorithmName="SHA-512" hashValue="zsWTE7bsr9YwVO6x6HccRBr8mFumVbX9uKeNUKpNJT2K3igLKAMJ5wrKap/6GbgjJWnwCEdNY7tOfhetiKgpXA==" saltValue="7icPrwe5KaxOc/GzTQkYwQ==" spinCount="100000" sheet="1" formatCells="0" insertHyperlinks="0"/>
  <mergeCells count="9">
    <mergeCell ref="A38:B38"/>
    <mergeCell ref="A39:B39"/>
    <mergeCell ref="A1:F1"/>
    <mergeCell ref="A2:F2"/>
    <mergeCell ref="A7:B8"/>
    <mergeCell ref="C7:D7"/>
    <mergeCell ref="E7:F7"/>
    <mergeCell ref="A37:B37"/>
    <mergeCell ref="C6:F6"/>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6"/>
  <sheetViews>
    <sheetView topLeftCell="A103" workbookViewId="0">
      <selection activeCell="H111" sqref="H111"/>
    </sheetView>
  </sheetViews>
  <sheetFormatPr defaultColWidth="8.85546875" defaultRowHeight="15" x14ac:dyDescent="0.25"/>
  <cols>
    <col min="1" max="1" width="13" style="88" customWidth="1"/>
    <col min="2" max="2" width="67.28515625" style="88" customWidth="1"/>
    <col min="3" max="3" width="14.85546875" style="88" customWidth="1"/>
    <col min="4" max="4" width="15.7109375" style="88" customWidth="1"/>
    <col min="5" max="5" width="18.140625" style="88" customWidth="1"/>
    <col min="6" max="16384" width="8.85546875" style="88"/>
  </cols>
  <sheetData>
    <row r="1" spans="1:27" ht="23.25" customHeight="1" x14ac:dyDescent="0.25">
      <c r="A1" s="782" t="str">
        <f>IF(BASE!A3="SELECIONE O TRIBUNAL","",BASE!A3)</f>
        <v>Tribunal de Contas de Minas Gerais</v>
      </c>
      <c r="B1" s="783"/>
      <c r="C1" s="786" t="s">
        <v>1515</v>
      </c>
      <c r="D1" s="787"/>
      <c r="E1" s="788"/>
      <c r="F1" s="109"/>
      <c r="G1" s="87"/>
      <c r="H1" s="87"/>
      <c r="I1" s="87"/>
      <c r="J1" s="87"/>
      <c r="K1" s="87"/>
      <c r="L1" s="87"/>
      <c r="M1" s="87"/>
      <c r="N1" s="87"/>
      <c r="O1" s="87"/>
      <c r="P1" s="87"/>
      <c r="Q1" s="87"/>
      <c r="R1" s="87"/>
      <c r="S1" s="87"/>
      <c r="T1" s="87"/>
      <c r="U1" s="87"/>
      <c r="V1" s="87"/>
      <c r="W1" s="87"/>
      <c r="X1" s="87"/>
      <c r="Y1" s="87"/>
      <c r="Z1" s="87"/>
      <c r="AA1" s="87"/>
    </row>
    <row r="2" spans="1:27" ht="83.25" customHeight="1" thickBot="1" x14ac:dyDescent="0.3">
      <c r="A2" s="784"/>
      <c r="B2" s="785"/>
      <c r="C2" s="198" t="s">
        <v>1516</v>
      </c>
      <c r="D2" s="199" t="s">
        <v>1619</v>
      </c>
      <c r="E2" s="200" t="s">
        <v>1592</v>
      </c>
      <c r="F2" s="109"/>
      <c r="G2" s="87"/>
      <c r="H2" s="87"/>
      <c r="I2" s="87"/>
      <c r="J2" s="87"/>
      <c r="K2" s="87"/>
      <c r="L2" s="87"/>
      <c r="M2" s="87"/>
      <c r="N2" s="87"/>
      <c r="O2" s="87"/>
      <c r="P2" s="87"/>
      <c r="Q2" s="87"/>
      <c r="R2" s="87"/>
      <c r="S2" s="87"/>
      <c r="T2" s="87"/>
      <c r="U2" s="87"/>
      <c r="V2" s="87"/>
      <c r="W2" s="87"/>
      <c r="X2" s="87"/>
      <c r="Y2" s="87"/>
      <c r="Z2" s="87"/>
      <c r="AA2" s="87"/>
    </row>
    <row r="3" spans="1:27" ht="25.9" customHeight="1" x14ac:dyDescent="0.25">
      <c r="A3" s="789" t="str">
        <f>BASE!A7</f>
        <v>DOMÍNIO A: INDEPENDÊNCIA E MARCO LEGAL</v>
      </c>
      <c r="B3" s="790"/>
      <c r="C3" s="791"/>
      <c r="D3" s="791"/>
      <c r="E3" s="792"/>
      <c r="F3" s="109"/>
      <c r="G3" s="87"/>
      <c r="H3" s="87"/>
      <c r="I3" s="87"/>
      <c r="J3" s="87"/>
      <c r="K3" s="87"/>
      <c r="L3" s="87"/>
      <c r="M3" s="87"/>
      <c r="N3" s="87"/>
      <c r="O3" s="87"/>
      <c r="P3" s="87"/>
      <c r="Q3" s="87"/>
      <c r="R3" s="87"/>
      <c r="S3" s="87"/>
      <c r="T3" s="87"/>
      <c r="U3" s="87"/>
      <c r="V3" s="87"/>
      <c r="W3" s="87"/>
      <c r="X3" s="87"/>
      <c r="Y3" s="87"/>
      <c r="Z3" s="87"/>
      <c r="AA3" s="87"/>
    </row>
    <row r="4" spans="1:27" ht="36" customHeight="1" x14ac:dyDescent="0.25">
      <c r="A4" s="110" t="s">
        <v>1517</v>
      </c>
      <c r="B4" s="111" t="str">
        <f>BASE!B8</f>
        <v>COMPOSIÇÃO, ORGANIZAÇÃO E FUNCIONAMENTO DOS TCs</v>
      </c>
      <c r="C4" s="184">
        <f>BASE!G8</f>
        <v>4</v>
      </c>
      <c r="D4" s="184">
        <f>BASE!L8</f>
        <v>4</v>
      </c>
      <c r="E4" s="183">
        <f>BASE!T8</f>
        <v>4</v>
      </c>
      <c r="F4" s="109"/>
      <c r="G4" s="87"/>
      <c r="H4" s="87"/>
      <c r="I4" s="87"/>
      <c r="J4" s="87"/>
      <c r="K4" s="87"/>
      <c r="L4" s="87"/>
      <c r="M4" s="87"/>
      <c r="N4" s="87"/>
      <c r="O4" s="87"/>
      <c r="P4" s="87"/>
      <c r="Q4" s="87"/>
      <c r="R4" s="87"/>
      <c r="S4" s="87"/>
      <c r="T4" s="87"/>
      <c r="U4" s="87"/>
      <c r="V4" s="87"/>
      <c r="W4" s="87"/>
      <c r="X4" s="87"/>
      <c r="Y4" s="87"/>
      <c r="Z4" s="87"/>
      <c r="AA4" s="87"/>
    </row>
    <row r="5" spans="1:27" ht="22.5" customHeight="1" x14ac:dyDescent="0.25">
      <c r="A5" s="112" t="s">
        <v>4</v>
      </c>
      <c r="B5" s="113" t="str">
        <f>BASE!B10</f>
        <v>Ministros e Conselheiros</v>
      </c>
      <c r="C5" s="114">
        <f>BASE!G10</f>
        <v>4</v>
      </c>
      <c r="D5" s="114">
        <f>BASE!L10</f>
        <v>4</v>
      </c>
      <c r="E5" s="115">
        <f>BASE!T10</f>
        <v>4</v>
      </c>
      <c r="F5" s="109"/>
      <c r="G5" s="87"/>
      <c r="H5" s="87"/>
      <c r="I5" s="87"/>
      <c r="J5" s="87"/>
      <c r="K5" s="87"/>
      <c r="L5" s="87"/>
      <c r="M5" s="87"/>
      <c r="N5" s="87"/>
      <c r="O5" s="87"/>
      <c r="P5" s="87"/>
      <c r="Q5" s="87"/>
      <c r="R5" s="87"/>
      <c r="S5" s="87"/>
      <c r="T5" s="87"/>
      <c r="U5" s="87"/>
      <c r="V5" s="87"/>
      <c r="W5" s="87"/>
      <c r="X5" s="87"/>
      <c r="Y5" s="87"/>
      <c r="Z5" s="87"/>
      <c r="AA5" s="87"/>
    </row>
    <row r="6" spans="1:27" ht="22.5" customHeight="1" x14ac:dyDescent="0.25">
      <c r="A6" s="112" t="s">
        <v>9</v>
      </c>
      <c r="B6" s="113" t="str">
        <f>BASE!B16</f>
        <v>Ministros e Conselheiros Substitutos</v>
      </c>
      <c r="C6" s="114">
        <f>BASE!G16</f>
        <v>3</v>
      </c>
      <c r="D6" s="114">
        <f>BASE!L16</f>
        <v>3</v>
      </c>
      <c r="E6" s="115">
        <f>BASE!T16</f>
        <v>3</v>
      </c>
      <c r="F6" s="109"/>
      <c r="G6" s="87"/>
      <c r="H6" s="87"/>
      <c r="I6" s="87"/>
      <c r="J6" s="87"/>
      <c r="K6" s="87"/>
      <c r="L6" s="87"/>
      <c r="M6" s="87"/>
      <c r="N6" s="87"/>
      <c r="O6" s="87"/>
      <c r="P6" s="87"/>
      <c r="Q6" s="87"/>
      <c r="R6" s="87"/>
      <c r="S6" s="87"/>
      <c r="T6" s="87"/>
      <c r="U6" s="87"/>
      <c r="V6" s="87"/>
      <c r="W6" s="87"/>
      <c r="X6" s="87"/>
      <c r="Y6" s="87"/>
      <c r="Z6" s="87"/>
      <c r="AA6" s="87"/>
    </row>
    <row r="7" spans="1:27" ht="24.75" customHeight="1" x14ac:dyDescent="0.25">
      <c r="A7" s="116" t="s">
        <v>16</v>
      </c>
      <c r="B7" s="113" t="str">
        <f>BASE!B23</f>
        <v>Ministério Público de Contas.</v>
      </c>
      <c r="C7" s="114">
        <f>BASE!G23</f>
        <v>4</v>
      </c>
      <c r="D7" s="114">
        <f>BASE!L23</f>
        <v>4</v>
      </c>
      <c r="E7" s="115">
        <f>BASE!T23</f>
        <v>4</v>
      </c>
      <c r="F7" s="109"/>
      <c r="G7" s="87"/>
      <c r="H7" s="87"/>
      <c r="I7" s="87"/>
      <c r="J7" s="87"/>
      <c r="K7" s="87"/>
      <c r="L7" s="87"/>
      <c r="M7" s="87"/>
      <c r="N7" s="87"/>
      <c r="O7" s="87"/>
      <c r="P7" s="87"/>
      <c r="Q7" s="87"/>
      <c r="R7" s="87"/>
      <c r="S7" s="87"/>
      <c r="T7" s="87"/>
      <c r="U7" s="87"/>
      <c r="V7" s="87"/>
      <c r="W7" s="87"/>
      <c r="X7" s="87"/>
      <c r="Y7" s="87"/>
      <c r="Z7" s="87"/>
      <c r="AA7" s="87"/>
    </row>
    <row r="8" spans="1:27" ht="27.75" customHeight="1" x14ac:dyDescent="0.25">
      <c r="A8" s="793" t="str">
        <f>BASE!A28</f>
        <v>DOMÍNIO B: GOVERNANÇA INTERNA</v>
      </c>
      <c r="B8" s="794"/>
      <c r="C8" s="779"/>
      <c r="D8" s="779"/>
      <c r="E8" s="780"/>
      <c r="F8" s="109"/>
      <c r="G8" s="87"/>
      <c r="H8" s="87"/>
      <c r="I8" s="87"/>
      <c r="J8" s="87"/>
      <c r="K8" s="87"/>
      <c r="L8" s="87"/>
      <c r="M8" s="87"/>
      <c r="N8" s="87"/>
      <c r="O8" s="87"/>
      <c r="P8" s="87"/>
      <c r="Q8" s="87"/>
      <c r="R8" s="87"/>
      <c r="S8" s="87"/>
      <c r="T8" s="87"/>
      <c r="U8" s="87"/>
      <c r="V8" s="87"/>
      <c r="W8" s="87"/>
      <c r="X8" s="87"/>
      <c r="Y8" s="87"/>
      <c r="Z8" s="87"/>
      <c r="AA8" s="87"/>
    </row>
    <row r="9" spans="1:27" ht="28.5" customHeight="1" x14ac:dyDescent="0.25">
      <c r="A9" s="110" t="s">
        <v>1518</v>
      </c>
      <c r="B9" s="111" t="str">
        <f>BASE!B29</f>
        <v>LIDERANÇA</v>
      </c>
      <c r="C9" s="184">
        <f>BASE!G29</f>
        <v>3</v>
      </c>
      <c r="D9" s="184">
        <f>BASE!L29</f>
        <v>3</v>
      </c>
      <c r="E9" s="183">
        <f>BASE!T29</f>
        <v>3</v>
      </c>
      <c r="F9" s="109"/>
      <c r="G9" s="87"/>
      <c r="H9" s="87"/>
      <c r="I9" s="87"/>
      <c r="J9" s="87"/>
      <c r="K9" s="87"/>
      <c r="L9" s="87"/>
      <c r="M9" s="87"/>
      <c r="N9" s="87"/>
      <c r="O9" s="87"/>
      <c r="P9" s="87"/>
      <c r="Q9" s="87"/>
      <c r="R9" s="87"/>
      <c r="S9" s="87"/>
      <c r="T9" s="87"/>
      <c r="U9" s="87"/>
      <c r="V9" s="87"/>
      <c r="W9" s="87"/>
      <c r="X9" s="87"/>
      <c r="Y9" s="87"/>
      <c r="Z9" s="87"/>
      <c r="AA9" s="87"/>
    </row>
    <row r="10" spans="1:27" ht="25.5" customHeight="1" x14ac:dyDescent="0.25">
      <c r="A10" s="116" t="s">
        <v>23</v>
      </c>
      <c r="B10" s="113" t="str">
        <f>BASE!B31</f>
        <v>Alta administração</v>
      </c>
      <c r="C10" s="114">
        <f>BASE!G31</f>
        <v>3</v>
      </c>
      <c r="D10" s="114">
        <f>BASE!L31</f>
        <v>3</v>
      </c>
      <c r="E10" s="115">
        <f>BASE!T31</f>
        <v>3</v>
      </c>
      <c r="F10" s="109"/>
      <c r="G10" s="87"/>
      <c r="H10" s="87"/>
      <c r="I10" s="87"/>
      <c r="J10" s="87"/>
      <c r="K10" s="87"/>
      <c r="L10" s="87"/>
      <c r="M10" s="87"/>
      <c r="N10" s="87"/>
      <c r="O10" s="87"/>
      <c r="P10" s="87"/>
      <c r="Q10" s="87"/>
      <c r="R10" s="87"/>
      <c r="S10" s="87"/>
      <c r="T10" s="87"/>
      <c r="U10" s="87"/>
      <c r="V10" s="87"/>
      <c r="W10" s="87"/>
      <c r="X10" s="87"/>
      <c r="Y10" s="87"/>
      <c r="Z10" s="87"/>
      <c r="AA10" s="87"/>
    </row>
    <row r="11" spans="1:27" ht="22.5" customHeight="1" x14ac:dyDescent="0.25">
      <c r="A11" s="116" t="s">
        <v>30</v>
      </c>
      <c r="B11" s="113" t="str">
        <f>BASE!B39</f>
        <v>Corregedoria</v>
      </c>
      <c r="C11" s="114">
        <f>BASE!G39</f>
        <v>4</v>
      </c>
      <c r="D11" s="114">
        <f>BASE!L39</f>
        <v>4</v>
      </c>
      <c r="E11" s="115">
        <f>BASE!T39</f>
        <v>4</v>
      </c>
      <c r="F11" s="109"/>
      <c r="G11" s="87"/>
      <c r="H11" s="87"/>
      <c r="I11" s="87"/>
      <c r="J11" s="87"/>
      <c r="K11" s="87"/>
      <c r="L11" s="87"/>
      <c r="M11" s="87"/>
      <c r="N11" s="87"/>
      <c r="O11" s="87"/>
      <c r="P11" s="87"/>
      <c r="Q11" s="87"/>
      <c r="R11" s="87"/>
      <c r="S11" s="87"/>
      <c r="T11" s="87"/>
      <c r="U11" s="87"/>
      <c r="V11" s="87"/>
      <c r="W11" s="87"/>
      <c r="X11" s="87"/>
      <c r="Y11" s="87"/>
      <c r="Z11" s="87"/>
      <c r="AA11" s="87"/>
    </row>
    <row r="12" spans="1:27" ht="21.75" customHeight="1" x14ac:dyDescent="0.25">
      <c r="A12" s="116" t="s">
        <v>36</v>
      </c>
      <c r="B12" s="113" t="str">
        <f>BASE!B46</f>
        <v>Gestão da ética</v>
      </c>
      <c r="C12" s="114">
        <f>BASE!G46</f>
        <v>3</v>
      </c>
      <c r="D12" s="114">
        <f>BASE!L46</f>
        <v>3</v>
      </c>
      <c r="E12" s="115">
        <f>BASE!T46</f>
        <v>3</v>
      </c>
      <c r="F12" s="109"/>
      <c r="G12" s="87"/>
      <c r="H12" s="87"/>
      <c r="I12" s="87"/>
      <c r="J12" s="87"/>
      <c r="K12" s="87"/>
      <c r="L12" s="87"/>
      <c r="M12" s="87"/>
      <c r="N12" s="87"/>
      <c r="O12" s="87"/>
      <c r="P12" s="87"/>
      <c r="Q12" s="87"/>
      <c r="R12" s="87"/>
      <c r="S12" s="87"/>
      <c r="T12" s="87"/>
      <c r="U12" s="87"/>
      <c r="V12" s="87"/>
      <c r="W12" s="87"/>
      <c r="X12" s="87"/>
      <c r="Y12" s="87"/>
      <c r="Z12" s="87"/>
      <c r="AA12" s="87"/>
    </row>
    <row r="13" spans="1:27" ht="30" customHeight="1" x14ac:dyDescent="0.25">
      <c r="A13" s="110" t="s">
        <v>1519</v>
      </c>
      <c r="B13" s="111" t="str">
        <f>BASE!B55</f>
        <v>ESTRATÉGIA</v>
      </c>
      <c r="C13" s="184">
        <f>BASE!G55</f>
        <v>3</v>
      </c>
      <c r="D13" s="182">
        <f>BASE!L55</f>
        <v>3</v>
      </c>
      <c r="E13" s="181">
        <f>BASE!T55</f>
        <v>3</v>
      </c>
      <c r="F13" s="109"/>
      <c r="G13" s="87"/>
      <c r="H13" s="87"/>
      <c r="I13" s="87"/>
      <c r="J13" s="87"/>
      <c r="K13" s="87"/>
      <c r="L13" s="87"/>
      <c r="M13" s="87"/>
      <c r="N13" s="87"/>
      <c r="O13" s="87"/>
      <c r="P13" s="87"/>
      <c r="Q13" s="87"/>
      <c r="R13" s="87"/>
      <c r="S13" s="87"/>
      <c r="T13" s="87"/>
      <c r="U13" s="87"/>
      <c r="V13" s="87"/>
      <c r="W13" s="87"/>
      <c r="X13" s="87"/>
      <c r="Y13" s="87"/>
      <c r="Z13" s="87"/>
      <c r="AA13" s="87"/>
    </row>
    <row r="14" spans="1:27" ht="23.25" customHeight="1" x14ac:dyDescent="0.25">
      <c r="A14" s="116" t="s">
        <v>45</v>
      </c>
      <c r="B14" s="113" t="str">
        <f>BASE!B57</f>
        <v>Processo de planejamento estratégico</v>
      </c>
      <c r="C14" s="114">
        <f>BASE!G57</f>
        <v>3</v>
      </c>
      <c r="D14" s="114">
        <f>BASE!L57</f>
        <v>3</v>
      </c>
      <c r="E14" s="115">
        <f>BASE!T57</f>
        <v>3</v>
      </c>
      <c r="F14" s="109"/>
      <c r="G14" s="87"/>
      <c r="H14" s="87"/>
      <c r="I14" s="87"/>
      <c r="J14" s="87"/>
      <c r="K14" s="87"/>
      <c r="L14" s="87"/>
      <c r="M14" s="87"/>
      <c r="N14" s="87"/>
      <c r="O14" s="87"/>
      <c r="P14" s="87"/>
      <c r="Q14" s="87"/>
      <c r="R14" s="87"/>
      <c r="S14" s="87"/>
      <c r="T14" s="87"/>
      <c r="U14" s="87"/>
      <c r="V14" s="87"/>
      <c r="W14" s="87"/>
      <c r="X14" s="87"/>
      <c r="Y14" s="87"/>
      <c r="Z14" s="87"/>
      <c r="AA14" s="87"/>
    </row>
    <row r="15" spans="1:27" ht="22.5" customHeight="1" x14ac:dyDescent="0.25">
      <c r="A15" s="116" t="s">
        <v>53</v>
      </c>
      <c r="B15" s="113" t="str">
        <f>BASE!B66</f>
        <v>Execução e monitoramento do plano estratégico</v>
      </c>
      <c r="C15" s="114">
        <f>BASE!G66</f>
        <v>3</v>
      </c>
      <c r="D15" s="114">
        <f>BASE!L66</f>
        <v>3</v>
      </c>
      <c r="E15" s="115">
        <f>BASE!T66</f>
        <v>3</v>
      </c>
      <c r="F15" s="109"/>
      <c r="G15" s="87"/>
      <c r="H15" s="87"/>
      <c r="I15" s="87"/>
      <c r="J15" s="87"/>
      <c r="K15" s="87"/>
      <c r="L15" s="87"/>
      <c r="M15" s="87"/>
      <c r="N15" s="87"/>
      <c r="O15" s="87"/>
      <c r="P15" s="87"/>
      <c r="Q15" s="87"/>
      <c r="R15" s="87"/>
      <c r="S15" s="87"/>
      <c r="T15" s="87"/>
      <c r="U15" s="87"/>
      <c r="V15" s="87"/>
      <c r="W15" s="87"/>
      <c r="X15" s="87"/>
      <c r="Y15" s="87"/>
      <c r="Z15" s="87"/>
      <c r="AA15" s="87"/>
    </row>
    <row r="16" spans="1:27" ht="21.75" customHeight="1" x14ac:dyDescent="0.25">
      <c r="A16" s="116" t="s">
        <v>62</v>
      </c>
      <c r="B16" s="113" t="str">
        <f>BASE!B75</f>
        <v>Gestão de Tecnologia da Informação e Comunicação</v>
      </c>
      <c r="C16" s="114">
        <f>BASE!G75</f>
        <v>4</v>
      </c>
      <c r="D16" s="114">
        <f>BASE!L75</f>
        <v>4</v>
      </c>
      <c r="E16" s="115">
        <f>BASE!T75</f>
        <v>4</v>
      </c>
      <c r="F16" s="109"/>
      <c r="G16" s="87"/>
      <c r="H16" s="87"/>
      <c r="I16" s="87"/>
      <c r="J16" s="87"/>
      <c r="K16" s="87"/>
      <c r="L16" s="87"/>
      <c r="M16" s="87"/>
      <c r="N16" s="87"/>
      <c r="O16" s="87"/>
      <c r="P16" s="87"/>
      <c r="Q16" s="87"/>
      <c r="R16" s="87"/>
      <c r="S16" s="87"/>
      <c r="T16" s="87"/>
      <c r="U16" s="87"/>
      <c r="V16" s="87"/>
      <c r="W16" s="87"/>
      <c r="X16" s="87"/>
      <c r="Y16" s="87"/>
      <c r="Z16" s="87"/>
      <c r="AA16" s="87"/>
    </row>
    <row r="17" spans="1:27" ht="33" customHeight="1" x14ac:dyDescent="0.25">
      <c r="A17" s="110" t="s">
        <v>1520</v>
      </c>
      <c r="B17" s="111" t="str">
        <f>BASE!B81</f>
        <v>ACCOUNTABILITY</v>
      </c>
      <c r="C17" s="184">
        <f>BASE!G81</f>
        <v>3</v>
      </c>
      <c r="D17" s="184">
        <f>BASE!L81</f>
        <v>3</v>
      </c>
      <c r="E17" s="183">
        <f>BASE!T81</f>
        <v>3</v>
      </c>
      <c r="F17" s="109"/>
      <c r="G17" s="87"/>
      <c r="H17" s="87"/>
      <c r="I17" s="87"/>
      <c r="J17" s="87"/>
      <c r="K17" s="87"/>
      <c r="L17" s="87"/>
      <c r="M17" s="87"/>
      <c r="N17" s="87"/>
      <c r="O17" s="87"/>
      <c r="P17" s="87"/>
      <c r="Q17" s="87"/>
      <c r="R17" s="87"/>
      <c r="S17" s="87"/>
      <c r="T17" s="87"/>
      <c r="U17" s="87"/>
      <c r="V17" s="87"/>
      <c r="W17" s="87"/>
      <c r="X17" s="87"/>
      <c r="Y17" s="87"/>
      <c r="Z17" s="87"/>
      <c r="AA17" s="87"/>
    </row>
    <row r="18" spans="1:27" ht="23.25" customHeight="1" x14ac:dyDescent="0.25">
      <c r="A18" s="116" t="s">
        <v>68</v>
      </c>
      <c r="B18" s="113" t="str">
        <f>BASE!B83</f>
        <v>Transparência</v>
      </c>
      <c r="C18" s="114">
        <f>BASE!G83</f>
        <v>2</v>
      </c>
      <c r="D18" s="114">
        <f>BASE!L83</f>
        <v>2</v>
      </c>
      <c r="E18" s="115">
        <f>BASE!T83</f>
        <v>2</v>
      </c>
      <c r="F18" s="109"/>
      <c r="G18" s="87"/>
      <c r="H18" s="87"/>
      <c r="I18" s="87"/>
      <c r="J18" s="87"/>
      <c r="K18" s="87"/>
      <c r="L18" s="87"/>
      <c r="M18" s="87"/>
      <c r="N18" s="87"/>
      <c r="O18" s="87"/>
      <c r="P18" s="87"/>
      <c r="Q18" s="87"/>
      <c r="R18" s="87"/>
      <c r="S18" s="87"/>
      <c r="T18" s="87"/>
      <c r="U18" s="87"/>
      <c r="V18" s="87"/>
      <c r="W18" s="87"/>
      <c r="X18" s="87"/>
      <c r="Y18" s="87"/>
      <c r="Z18" s="87"/>
      <c r="AA18" s="87"/>
    </row>
    <row r="19" spans="1:27" ht="19.5" customHeight="1" x14ac:dyDescent="0.25">
      <c r="A19" s="116" t="s">
        <v>75</v>
      </c>
      <c r="B19" s="113" t="str">
        <f>BASE!B92</f>
        <v>Comunicação</v>
      </c>
      <c r="C19" s="114">
        <f>BASE!G92</f>
        <v>4</v>
      </c>
      <c r="D19" s="114">
        <f>BASE!L92</f>
        <v>4</v>
      </c>
      <c r="E19" s="115">
        <f>BASE!T92</f>
        <v>3</v>
      </c>
      <c r="F19" s="109"/>
      <c r="G19" s="87"/>
      <c r="H19" s="87"/>
      <c r="I19" s="87"/>
      <c r="J19" s="87"/>
      <c r="K19" s="87"/>
      <c r="L19" s="87"/>
      <c r="M19" s="87"/>
      <c r="N19" s="87"/>
      <c r="O19" s="87"/>
      <c r="P19" s="87"/>
      <c r="Q19" s="87"/>
      <c r="R19" s="87"/>
      <c r="S19" s="87"/>
      <c r="T19" s="87"/>
      <c r="U19" s="87"/>
      <c r="V19" s="87"/>
      <c r="W19" s="87"/>
      <c r="X19" s="87"/>
      <c r="Y19" s="87"/>
      <c r="Z19" s="87"/>
      <c r="AA19" s="87"/>
    </row>
    <row r="20" spans="1:27" ht="21" customHeight="1" x14ac:dyDescent="0.25">
      <c r="A20" s="116" t="s">
        <v>88</v>
      </c>
      <c r="B20" s="113" t="str">
        <f>BASE!B106</f>
        <v>Ouvidoria</v>
      </c>
      <c r="C20" s="114">
        <f>BASE!G106</f>
        <v>4</v>
      </c>
      <c r="D20" s="114">
        <f>BASE!L106</f>
        <v>4</v>
      </c>
      <c r="E20" s="115">
        <f>BASE!T106</f>
        <v>4</v>
      </c>
      <c r="F20" s="109"/>
      <c r="G20" s="87"/>
      <c r="H20" s="87"/>
      <c r="I20" s="87"/>
      <c r="J20" s="87"/>
      <c r="K20" s="87"/>
      <c r="L20" s="87"/>
      <c r="M20" s="87"/>
      <c r="N20" s="87"/>
      <c r="O20" s="87"/>
      <c r="P20" s="87"/>
      <c r="Q20" s="87"/>
      <c r="R20" s="87"/>
      <c r="S20" s="87"/>
      <c r="T20" s="87"/>
      <c r="U20" s="87"/>
      <c r="V20" s="87"/>
      <c r="W20" s="87"/>
      <c r="X20" s="87"/>
      <c r="Y20" s="87"/>
      <c r="Z20" s="87"/>
      <c r="AA20" s="87"/>
    </row>
    <row r="21" spans="1:27" ht="21.75" customHeight="1" x14ac:dyDescent="0.25">
      <c r="A21" s="116" t="s">
        <v>96</v>
      </c>
      <c r="B21" s="113" t="str">
        <f>BASE!B116</f>
        <v>Controle Interno</v>
      </c>
      <c r="C21" s="114">
        <f>BASE!G116</f>
        <v>3</v>
      </c>
      <c r="D21" s="114">
        <f>BASE!L116</f>
        <v>3</v>
      </c>
      <c r="E21" s="115">
        <f>BASE!T116</f>
        <v>4</v>
      </c>
      <c r="F21" s="109"/>
      <c r="G21" s="87"/>
      <c r="H21" s="87"/>
      <c r="I21" s="87"/>
      <c r="J21" s="87"/>
      <c r="K21" s="87"/>
      <c r="L21" s="87"/>
      <c r="M21" s="87"/>
      <c r="N21" s="87"/>
      <c r="O21" s="87"/>
      <c r="P21" s="87"/>
      <c r="Q21" s="87"/>
      <c r="R21" s="87"/>
      <c r="S21" s="87"/>
      <c r="T21" s="87"/>
      <c r="U21" s="87"/>
      <c r="V21" s="87"/>
      <c r="W21" s="87"/>
      <c r="X21" s="87"/>
      <c r="Y21" s="87"/>
      <c r="Z21" s="87"/>
      <c r="AA21" s="87"/>
    </row>
    <row r="22" spans="1:27" ht="25.5" x14ac:dyDescent="0.25">
      <c r="A22" s="117" t="s">
        <v>1521</v>
      </c>
      <c r="B22" s="111" t="str">
        <f>BASE!B123</f>
        <v>AGILIDADE NO JULGAMENTO E GERENCIAMENTO DE PRAZOS DE PROCESSOS</v>
      </c>
      <c r="C22" s="184">
        <f>BASE!G123</f>
        <v>2</v>
      </c>
      <c r="D22" s="184">
        <f>BASE!L123</f>
        <v>2</v>
      </c>
      <c r="E22" s="183">
        <f>BASE!T123</f>
        <v>2</v>
      </c>
      <c r="F22" s="109"/>
      <c r="G22" s="87"/>
      <c r="H22" s="87"/>
      <c r="I22" s="87"/>
      <c r="J22" s="87"/>
      <c r="K22" s="87"/>
      <c r="L22" s="87"/>
      <c r="M22" s="87"/>
      <c r="N22" s="87"/>
      <c r="O22" s="87"/>
      <c r="P22" s="87"/>
      <c r="Q22" s="87"/>
      <c r="R22" s="87"/>
      <c r="S22" s="87"/>
      <c r="T22" s="87"/>
      <c r="U22" s="87"/>
      <c r="V22" s="87"/>
      <c r="W22" s="87"/>
      <c r="X22" s="87"/>
      <c r="Y22" s="87"/>
      <c r="Z22" s="87"/>
      <c r="AA22" s="87"/>
    </row>
    <row r="23" spans="1:27" ht="25.5" x14ac:dyDescent="0.25">
      <c r="A23" s="118" t="s">
        <v>103</v>
      </c>
      <c r="B23" s="119" t="str">
        <f>BASE!B125</f>
        <v>Prazos para apreciação (julgamento, emissão de parecer, registro, etc)</v>
      </c>
      <c r="C23" s="114">
        <f>BASE!G125</f>
        <v>0</v>
      </c>
      <c r="D23" s="114">
        <f>BASE!L125</f>
        <v>0</v>
      </c>
      <c r="E23" s="115">
        <f>BASE!T125</f>
        <v>0</v>
      </c>
      <c r="F23" s="109"/>
      <c r="G23" s="87"/>
      <c r="H23" s="87"/>
      <c r="I23" s="87"/>
      <c r="J23" s="87"/>
      <c r="K23" s="87"/>
      <c r="L23" s="87"/>
      <c r="M23" s="87"/>
      <c r="N23" s="87"/>
      <c r="O23" s="87"/>
      <c r="P23" s="87"/>
      <c r="Q23" s="87"/>
      <c r="R23" s="87"/>
      <c r="S23" s="87"/>
      <c r="T23" s="87"/>
      <c r="U23" s="87"/>
      <c r="V23" s="87"/>
      <c r="W23" s="87"/>
      <c r="X23" s="87"/>
      <c r="Y23" s="87"/>
      <c r="Z23" s="87"/>
      <c r="AA23" s="87"/>
    </row>
    <row r="24" spans="1:27" ht="29.45" customHeight="1" x14ac:dyDescent="0.25">
      <c r="A24" s="118" t="s">
        <v>116</v>
      </c>
      <c r="B24" s="119" t="str">
        <f>BASE!B139</f>
        <v>Medidas para racionalizar a geração de processos (antes da autuação)</v>
      </c>
      <c r="C24" s="114">
        <f>BASE!G139</f>
        <v>3</v>
      </c>
      <c r="D24" s="114">
        <f>BASE!L139</f>
        <v>3</v>
      </c>
      <c r="E24" s="115">
        <f>BASE!T139</f>
        <v>3</v>
      </c>
      <c r="F24" s="109"/>
      <c r="G24" s="87"/>
      <c r="H24" s="87"/>
      <c r="I24" s="87"/>
      <c r="J24" s="87"/>
      <c r="K24" s="87"/>
      <c r="L24" s="87"/>
      <c r="M24" s="87"/>
      <c r="N24" s="87"/>
      <c r="O24" s="87"/>
      <c r="P24" s="87"/>
      <c r="Q24" s="87"/>
      <c r="R24" s="87"/>
      <c r="S24" s="87"/>
      <c r="T24" s="87"/>
      <c r="U24" s="87"/>
      <c r="V24" s="87"/>
      <c r="W24" s="87"/>
      <c r="X24" s="87"/>
      <c r="Y24" s="87"/>
      <c r="Z24" s="87"/>
      <c r="AA24" s="87"/>
    </row>
    <row r="25" spans="1:27" ht="21.75" customHeight="1" x14ac:dyDescent="0.25">
      <c r="A25" s="118" t="s">
        <v>121</v>
      </c>
      <c r="B25" s="119" t="str">
        <f>BASE!B145</f>
        <v>Gestão processual</v>
      </c>
      <c r="C25" s="114">
        <f>BASE!G145</f>
        <v>1</v>
      </c>
      <c r="D25" s="114">
        <f>BASE!L145</f>
        <v>1</v>
      </c>
      <c r="E25" s="115">
        <f>BASE!T145</f>
        <v>1</v>
      </c>
      <c r="F25" s="109"/>
      <c r="G25" s="87"/>
      <c r="H25" s="87"/>
      <c r="I25" s="87"/>
      <c r="J25" s="87"/>
      <c r="K25" s="87"/>
      <c r="L25" s="87"/>
      <c r="M25" s="87"/>
      <c r="N25" s="87"/>
      <c r="O25" s="87"/>
      <c r="P25" s="87"/>
      <c r="Q25" s="87"/>
      <c r="R25" s="87"/>
      <c r="S25" s="87"/>
      <c r="T25" s="87"/>
      <c r="U25" s="87"/>
      <c r="V25" s="87"/>
      <c r="W25" s="87"/>
      <c r="X25" s="87"/>
      <c r="Y25" s="87"/>
      <c r="Z25" s="87"/>
      <c r="AA25" s="87"/>
    </row>
    <row r="26" spans="1:27" ht="21.75" customHeight="1" x14ac:dyDescent="0.25">
      <c r="A26" s="118" t="s">
        <v>1402</v>
      </c>
      <c r="B26" s="119" t="str">
        <f>BASE!B156</f>
        <v>Súmula e jurisprudência</v>
      </c>
      <c r="C26" s="114">
        <f>BASE!G156</f>
        <v>3</v>
      </c>
      <c r="D26" s="114">
        <f>BASE!L156</f>
        <v>3</v>
      </c>
      <c r="E26" s="115">
        <f>BASE!T156</f>
        <v>3</v>
      </c>
      <c r="F26" s="109"/>
      <c r="G26" s="87"/>
      <c r="H26" s="87"/>
      <c r="I26" s="87"/>
      <c r="J26" s="87"/>
      <c r="K26" s="87"/>
      <c r="L26" s="87"/>
      <c r="M26" s="87"/>
      <c r="N26" s="87"/>
      <c r="O26" s="87"/>
      <c r="P26" s="87"/>
      <c r="Q26" s="87"/>
      <c r="R26" s="87"/>
      <c r="S26" s="87"/>
      <c r="T26" s="87"/>
      <c r="U26" s="87"/>
      <c r="V26" s="87"/>
      <c r="W26" s="87"/>
      <c r="X26" s="87"/>
      <c r="Y26" s="87"/>
      <c r="Z26" s="87"/>
      <c r="AA26" s="87"/>
    </row>
    <row r="27" spans="1:27" ht="22.5" customHeight="1" x14ac:dyDescent="0.25">
      <c r="A27" s="121" t="s">
        <v>1522</v>
      </c>
      <c r="B27" s="111" t="str">
        <f>BASE!B165</f>
        <v>GESTÃO DE PESSOAS</v>
      </c>
      <c r="C27" s="184">
        <f>BASE!G165</f>
        <v>3</v>
      </c>
      <c r="D27" s="184">
        <f>BASE!L165</f>
        <v>3</v>
      </c>
      <c r="E27" s="183">
        <f>BASE!T165</f>
        <v>3</v>
      </c>
      <c r="F27" s="109"/>
      <c r="G27" s="87"/>
      <c r="H27" s="87"/>
      <c r="I27" s="87"/>
      <c r="J27" s="87"/>
      <c r="K27" s="87"/>
      <c r="L27" s="87"/>
      <c r="M27" s="87"/>
      <c r="N27" s="87"/>
      <c r="O27" s="87"/>
      <c r="P27" s="87"/>
      <c r="Q27" s="87"/>
      <c r="R27" s="87"/>
      <c r="S27" s="87"/>
      <c r="T27" s="87"/>
      <c r="U27" s="87"/>
      <c r="V27" s="87"/>
      <c r="W27" s="87"/>
      <c r="X27" s="87"/>
      <c r="Y27" s="87"/>
      <c r="Z27" s="87"/>
      <c r="AA27" s="87"/>
    </row>
    <row r="28" spans="1:27" ht="18" x14ac:dyDescent="0.25">
      <c r="A28" s="118" t="s">
        <v>132</v>
      </c>
      <c r="B28" s="119" t="str">
        <f>BASE!B167</f>
        <v>Política e estratégia de gestão de pessoas</v>
      </c>
      <c r="C28" s="114">
        <f>BASE!G167</f>
        <v>4</v>
      </c>
      <c r="D28" s="114">
        <f>BASE!L167</f>
        <v>4</v>
      </c>
      <c r="E28" s="115">
        <f>BASE!T167</f>
        <v>4</v>
      </c>
      <c r="F28" s="109"/>
      <c r="G28" s="87"/>
      <c r="H28" s="87"/>
      <c r="I28" s="87"/>
      <c r="J28" s="87"/>
      <c r="K28" s="87"/>
      <c r="L28" s="87"/>
      <c r="M28" s="87"/>
      <c r="N28" s="87"/>
      <c r="O28" s="87"/>
      <c r="P28" s="87"/>
      <c r="Q28" s="87"/>
      <c r="R28" s="87"/>
      <c r="S28" s="87"/>
      <c r="T28" s="87"/>
      <c r="U28" s="87"/>
      <c r="V28" s="87"/>
      <c r="W28" s="87"/>
      <c r="X28" s="87"/>
      <c r="Y28" s="87"/>
      <c r="Z28" s="87"/>
      <c r="AA28" s="87"/>
    </row>
    <row r="29" spans="1:27" ht="18" x14ac:dyDescent="0.25">
      <c r="A29" s="118" t="s">
        <v>136</v>
      </c>
      <c r="B29" s="119" t="str">
        <f>BASE!B172</f>
        <v>Gestão de carreira</v>
      </c>
      <c r="C29" s="114">
        <f>BASE!G172</f>
        <v>3</v>
      </c>
      <c r="D29" s="114">
        <f>BASE!L172</f>
        <v>3</v>
      </c>
      <c r="E29" s="115">
        <f>BASE!T172</f>
        <v>3</v>
      </c>
      <c r="F29" s="109"/>
      <c r="G29" s="87"/>
      <c r="H29" s="87"/>
      <c r="I29" s="87"/>
      <c r="J29" s="87"/>
      <c r="K29" s="87"/>
      <c r="L29" s="87"/>
      <c r="M29" s="87"/>
      <c r="N29" s="87"/>
      <c r="O29" s="87"/>
      <c r="P29" s="87"/>
      <c r="Q29" s="87"/>
      <c r="R29" s="87"/>
      <c r="S29" s="87"/>
      <c r="T29" s="87"/>
      <c r="U29" s="87"/>
      <c r="V29" s="87"/>
      <c r="W29" s="87"/>
      <c r="X29" s="87"/>
      <c r="Y29" s="87"/>
      <c r="Z29" s="87"/>
      <c r="AA29" s="87"/>
    </row>
    <row r="30" spans="1:27" ht="18" x14ac:dyDescent="0.25">
      <c r="A30" s="118" t="s">
        <v>142</v>
      </c>
      <c r="B30" s="119" t="str">
        <f>BASE!B179</f>
        <v>Políticas de bem-estar, acessibilidade e clima organizacional</v>
      </c>
      <c r="C30" s="114">
        <f>BASE!G179</f>
        <v>2</v>
      </c>
      <c r="D30" s="114">
        <f>BASE!L179</f>
        <v>2</v>
      </c>
      <c r="E30" s="115">
        <f>BASE!T179</f>
        <v>2</v>
      </c>
      <c r="F30" s="109"/>
      <c r="G30" s="87"/>
      <c r="H30" s="87"/>
      <c r="I30" s="87"/>
      <c r="J30" s="87"/>
      <c r="K30" s="87"/>
      <c r="L30" s="87"/>
      <c r="M30" s="87"/>
      <c r="N30" s="87"/>
      <c r="O30" s="87"/>
      <c r="P30" s="87"/>
      <c r="Q30" s="87"/>
      <c r="R30" s="87"/>
      <c r="S30" s="87"/>
      <c r="T30" s="87"/>
      <c r="U30" s="87"/>
      <c r="V30" s="87"/>
      <c r="W30" s="87"/>
      <c r="X30" s="87"/>
      <c r="Y30" s="87"/>
      <c r="Z30" s="87"/>
      <c r="AA30" s="87"/>
    </row>
    <row r="31" spans="1:27" ht="25.5" customHeight="1" x14ac:dyDescent="0.25">
      <c r="A31" s="121" t="s">
        <v>1523</v>
      </c>
      <c r="B31" s="111" t="str">
        <f>BASE!B186</f>
        <v>DESENVOLVIMENTO PROFISSIONAL</v>
      </c>
      <c r="C31" s="184">
        <f>BASE!G186</f>
        <v>4</v>
      </c>
      <c r="D31" s="182">
        <f>BASE!L186</f>
        <v>4</v>
      </c>
      <c r="E31" s="181">
        <f>BASE!T186</f>
        <v>4</v>
      </c>
      <c r="F31" s="109"/>
      <c r="G31" s="87"/>
      <c r="H31" s="87"/>
      <c r="I31" s="87"/>
      <c r="J31" s="87"/>
      <c r="K31" s="87"/>
      <c r="L31" s="87"/>
      <c r="M31" s="87"/>
      <c r="N31" s="87"/>
      <c r="O31" s="87"/>
      <c r="P31" s="87"/>
      <c r="Q31" s="87"/>
      <c r="R31" s="87"/>
      <c r="S31" s="87"/>
      <c r="T31" s="87"/>
      <c r="U31" s="87"/>
      <c r="V31" s="87"/>
      <c r="W31" s="87"/>
      <c r="X31" s="87"/>
      <c r="Y31" s="87"/>
      <c r="Z31" s="87"/>
      <c r="AA31" s="87"/>
    </row>
    <row r="32" spans="1:27" ht="21" customHeight="1" x14ac:dyDescent="0.25">
      <c r="A32" s="118" t="s">
        <v>148</v>
      </c>
      <c r="B32" s="119" t="str">
        <f>BASE!B188</f>
        <v>Gestão de competências e liderança</v>
      </c>
      <c r="C32" s="114">
        <f>BASE!G188</f>
        <v>3</v>
      </c>
      <c r="D32" s="114">
        <f>BASE!L188</f>
        <v>3</v>
      </c>
      <c r="E32" s="115">
        <f>BASE!T188</f>
        <v>3</v>
      </c>
      <c r="F32" s="109"/>
      <c r="G32" s="87"/>
      <c r="H32" s="87"/>
      <c r="I32" s="87"/>
      <c r="J32" s="87"/>
      <c r="K32" s="87"/>
      <c r="L32" s="87"/>
      <c r="M32" s="87"/>
      <c r="N32" s="87"/>
      <c r="O32" s="87"/>
      <c r="P32" s="87"/>
      <c r="Q32" s="87"/>
      <c r="R32" s="87"/>
      <c r="S32" s="87"/>
      <c r="T32" s="87"/>
      <c r="U32" s="87"/>
      <c r="V32" s="87"/>
      <c r="W32" s="87"/>
      <c r="X32" s="87"/>
      <c r="Y32" s="87"/>
      <c r="Z32" s="87"/>
      <c r="AA32" s="87"/>
    </row>
    <row r="33" spans="1:27" ht="23.25" customHeight="1" x14ac:dyDescent="0.25">
      <c r="A33" s="118" t="s">
        <v>155</v>
      </c>
      <c r="B33" s="119" t="str">
        <f>BASE!B196</f>
        <v>Desenvolvimento e Formação Profissional</v>
      </c>
      <c r="C33" s="114">
        <f>BASE!G196</f>
        <v>4</v>
      </c>
      <c r="D33" s="114">
        <f>BASE!L196</f>
        <v>4</v>
      </c>
      <c r="E33" s="115">
        <f>BASE!T196</f>
        <v>4</v>
      </c>
      <c r="F33" s="109"/>
      <c r="G33" s="87"/>
      <c r="H33" s="87"/>
      <c r="I33" s="87"/>
      <c r="J33" s="87"/>
      <c r="K33" s="87"/>
      <c r="L33" s="87"/>
      <c r="M33" s="87"/>
      <c r="N33" s="87"/>
      <c r="O33" s="87"/>
      <c r="P33" s="87"/>
      <c r="Q33" s="87"/>
      <c r="R33" s="87"/>
      <c r="S33" s="87"/>
      <c r="T33" s="87"/>
      <c r="U33" s="87"/>
      <c r="V33" s="87"/>
      <c r="W33" s="87"/>
      <c r="X33" s="87"/>
      <c r="Y33" s="87"/>
      <c r="Z33" s="87"/>
      <c r="AA33" s="87"/>
    </row>
    <row r="34" spans="1:27" ht="22.5" customHeight="1" x14ac:dyDescent="0.25">
      <c r="A34" s="118" t="s">
        <v>163</v>
      </c>
      <c r="B34" s="119" t="str">
        <f>BASE!B207</f>
        <v>Escola de Contas</v>
      </c>
      <c r="C34" s="114">
        <f>BASE!G207</f>
        <v>4</v>
      </c>
      <c r="D34" s="114">
        <f>BASE!L207</f>
        <v>4</v>
      </c>
      <c r="E34" s="115">
        <f>BASE!T207</f>
        <v>4</v>
      </c>
      <c r="F34" s="109"/>
      <c r="G34" s="87"/>
      <c r="H34" s="87"/>
      <c r="I34" s="87"/>
      <c r="J34" s="87"/>
      <c r="K34" s="87"/>
      <c r="L34" s="87"/>
      <c r="M34" s="87"/>
      <c r="N34" s="87"/>
      <c r="O34" s="87"/>
      <c r="P34" s="87"/>
      <c r="Q34" s="87"/>
      <c r="R34" s="87"/>
      <c r="S34" s="87"/>
      <c r="T34" s="87"/>
      <c r="U34" s="87"/>
      <c r="V34" s="87"/>
      <c r="W34" s="87"/>
      <c r="X34" s="87"/>
      <c r="Y34" s="87"/>
      <c r="Z34" s="87"/>
      <c r="AA34" s="87"/>
    </row>
    <row r="35" spans="1:27" ht="26.25" customHeight="1" x14ac:dyDescent="0.25">
      <c r="A35" s="777" t="str">
        <f>BASE!A214</f>
        <v>DOMÍNIO C: FISCALIZAÇÃO E AUDITORIA</v>
      </c>
      <c r="B35" s="781"/>
      <c r="C35" s="779"/>
      <c r="D35" s="779"/>
      <c r="E35" s="780"/>
      <c r="F35" s="109"/>
      <c r="G35" s="87"/>
      <c r="H35" s="87"/>
      <c r="I35" s="87"/>
      <c r="J35" s="87"/>
      <c r="K35" s="87"/>
      <c r="L35" s="87"/>
      <c r="M35" s="87"/>
      <c r="N35" s="87"/>
      <c r="O35" s="87"/>
      <c r="P35" s="87"/>
      <c r="Q35" s="87"/>
      <c r="R35" s="87"/>
      <c r="S35" s="87"/>
      <c r="T35" s="87"/>
      <c r="U35" s="87"/>
      <c r="V35" s="87"/>
      <c r="W35" s="87"/>
      <c r="X35" s="87"/>
      <c r="Y35" s="87"/>
      <c r="Z35" s="87"/>
      <c r="AA35" s="87"/>
    </row>
    <row r="36" spans="1:27" ht="30" customHeight="1" x14ac:dyDescent="0.25">
      <c r="A36" s="121" t="s">
        <v>1488</v>
      </c>
      <c r="B36" s="122" t="str">
        <f>BASE!B215</f>
        <v>PLANEJAMENTO GERAL DE FISCALIZAÇÃO E AUDITORIA</v>
      </c>
      <c r="C36" s="185">
        <f>BASE!G215</f>
        <v>2</v>
      </c>
      <c r="D36" s="185">
        <f>BASE!L215</f>
        <v>2</v>
      </c>
      <c r="E36" s="186">
        <f>BASE!T215</f>
        <v>2</v>
      </c>
      <c r="F36" s="109"/>
      <c r="G36" s="87"/>
      <c r="H36" s="87"/>
      <c r="I36" s="87"/>
      <c r="J36" s="87"/>
      <c r="K36" s="87"/>
      <c r="L36" s="87"/>
      <c r="M36" s="87"/>
      <c r="N36" s="87"/>
      <c r="O36" s="87"/>
      <c r="P36" s="87"/>
      <c r="Q36" s="87"/>
      <c r="R36" s="87"/>
      <c r="S36" s="87"/>
      <c r="T36" s="87"/>
      <c r="U36" s="87"/>
      <c r="V36" s="87"/>
      <c r="W36" s="87"/>
      <c r="X36" s="87"/>
      <c r="Y36" s="87"/>
      <c r="Z36" s="87"/>
      <c r="AA36" s="87"/>
    </row>
    <row r="37" spans="1:27" ht="22.5" customHeight="1" x14ac:dyDescent="0.25">
      <c r="A37" s="118" t="s">
        <v>171</v>
      </c>
      <c r="B37" s="119" t="str">
        <f>BASE!B217</f>
        <v>Processo de planejamento de fiscalização e auditoria</v>
      </c>
      <c r="C37" s="114">
        <f>BASE!G217</f>
        <v>2</v>
      </c>
      <c r="D37" s="114">
        <f>BASE!L217</f>
        <v>2</v>
      </c>
      <c r="E37" s="115">
        <f>BASE!T217</f>
        <v>2</v>
      </c>
      <c r="F37" s="109"/>
      <c r="G37" s="87"/>
      <c r="H37" s="87"/>
      <c r="I37" s="87"/>
      <c r="J37" s="87"/>
      <c r="K37" s="87"/>
      <c r="L37" s="87"/>
      <c r="M37" s="87"/>
      <c r="N37" s="87"/>
      <c r="O37" s="87"/>
      <c r="P37" s="87"/>
      <c r="Q37" s="87"/>
      <c r="R37" s="87"/>
      <c r="S37" s="87"/>
      <c r="T37" s="87"/>
      <c r="U37" s="87"/>
      <c r="V37" s="87"/>
      <c r="W37" s="87"/>
      <c r="X37" s="87"/>
      <c r="Y37" s="87"/>
      <c r="Z37" s="87"/>
      <c r="AA37" s="87"/>
    </row>
    <row r="38" spans="1:27" ht="22.5" customHeight="1" x14ac:dyDescent="0.25">
      <c r="A38" s="118" t="s">
        <v>178</v>
      </c>
      <c r="B38" s="119" t="str">
        <f>BASE!B225</f>
        <v>Planejamento das auditorias de conformidade</v>
      </c>
      <c r="C38" s="114">
        <f>BASE!G225</f>
        <v>2</v>
      </c>
      <c r="D38" s="114">
        <f>BASE!L225</f>
        <v>2</v>
      </c>
      <c r="E38" s="115">
        <f>BASE!T225</f>
        <v>2</v>
      </c>
      <c r="F38" s="109"/>
      <c r="G38" s="87"/>
      <c r="H38" s="87"/>
      <c r="I38" s="87"/>
      <c r="J38" s="87"/>
      <c r="K38" s="87"/>
      <c r="L38" s="87"/>
      <c r="M38" s="87"/>
      <c r="N38" s="87"/>
      <c r="O38" s="87"/>
      <c r="P38" s="87"/>
      <c r="Q38" s="87"/>
      <c r="R38" s="87"/>
      <c r="S38" s="87"/>
      <c r="T38" s="87"/>
      <c r="U38" s="87"/>
      <c r="V38" s="87"/>
      <c r="W38" s="87"/>
      <c r="X38" s="87"/>
      <c r="Y38" s="87"/>
      <c r="Z38" s="87"/>
      <c r="AA38" s="87"/>
    </row>
    <row r="39" spans="1:27" ht="21.75" customHeight="1" x14ac:dyDescent="0.25">
      <c r="A39" s="118" t="s">
        <v>189</v>
      </c>
      <c r="B39" s="119" t="str">
        <f>BASE!B237</f>
        <v>Planejamento das auditorias operacionais</v>
      </c>
      <c r="C39" s="114">
        <f>BASE!G237</f>
        <v>3</v>
      </c>
      <c r="D39" s="114">
        <f>BASE!L237</f>
        <v>3</v>
      </c>
      <c r="E39" s="115">
        <f>BASE!T237</f>
        <v>3</v>
      </c>
      <c r="F39" s="109"/>
      <c r="G39" s="87"/>
      <c r="H39" s="87"/>
      <c r="I39" s="87"/>
      <c r="J39" s="87"/>
      <c r="K39" s="87"/>
      <c r="L39" s="87"/>
      <c r="M39" s="87"/>
      <c r="N39" s="87"/>
      <c r="O39" s="87"/>
      <c r="P39" s="87"/>
      <c r="Q39" s="87"/>
      <c r="R39" s="87"/>
      <c r="S39" s="87"/>
      <c r="T39" s="87"/>
      <c r="U39" s="87"/>
      <c r="V39" s="87"/>
      <c r="W39" s="87"/>
      <c r="X39" s="87"/>
      <c r="Y39" s="87"/>
      <c r="Z39" s="87"/>
      <c r="AA39" s="87"/>
    </row>
    <row r="40" spans="1:27" ht="24.75" customHeight="1" x14ac:dyDescent="0.25">
      <c r="A40" s="123" t="s">
        <v>1524</v>
      </c>
      <c r="B40" s="119" t="str">
        <f>BASE!B249</f>
        <v>Planejamento das auditorias financeiras</v>
      </c>
      <c r="C40" s="114">
        <f>BASE!G249</f>
        <v>0</v>
      </c>
      <c r="D40" s="114">
        <f>BASE!L249</f>
        <v>0</v>
      </c>
      <c r="E40" s="115">
        <f>BASE!T249</f>
        <v>0</v>
      </c>
      <c r="F40" s="109"/>
      <c r="G40" s="87"/>
      <c r="H40" s="87"/>
      <c r="I40" s="87"/>
      <c r="J40" s="87"/>
      <c r="K40" s="87"/>
      <c r="L40" s="87"/>
      <c r="M40" s="87"/>
      <c r="N40" s="87"/>
      <c r="O40" s="87"/>
      <c r="P40" s="87"/>
      <c r="Q40" s="87"/>
      <c r="R40" s="87"/>
      <c r="S40" s="87"/>
      <c r="T40" s="87"/>
      <c r="U40" s="87"/>
      <c r="V40" s="87"/>
      <c r="W40" s="87"/>
      <c r="X40" s="87"/>
      <c r="Y40" s="87"/>
      <c r="Z40" s="87"/>
      <c r="AA40" s="87"/>
    </row>
    <row r="41" spans="1:27" ht="36.75" customHeight="1" x14ac:dyDescent="0.25">
      <c r="A41" s="110" t="s">
        <v>1525</v>
      </c>
      <c r="B41" s="111" t="str">
        <f>BASE!B260</f>
        <v>CONTROLE E GARANTIA DE QUALIDADE DE FISCALIZAÇÕES E AUDITORIAS</v>
      </c>
      <c r="C41" s="184">
        <f>BASE!G260</f>
        <v>1</v>
      </c>
      <c r="D41" s="182">
        <f>BASE!L260</f>
        <v>1</v>
      </c>
      <c r="E41" s="181">
        <f>BASE!T260</f>
        <v>1</v>
      </c>
      <c r="F41" s="109"/>
      <c r="G41" s="87"/>
      <c r="H41" s="87"/>
      <c r="I41" s="87"/>
      <c r="J41" s="87"/>
      <c r="K41" s="87"/>
      <c r="L41" s="87"/>
      <c r="M41" s="87"/>
      <c r="N41" s="87"/>
      <c r="O41" s="87"/>
      <c r="P41" s="87"/>
      <c r="Q41" s="87"/>
      <c r="R41" s="87"/>
      <c r="S41" s="87"/>
      <c r="T41" s="87"/>
      <c r="U41" s="87"/>
      <c r="V41" s="87"/>
      <c r="W41" s="87"/>
      <c r="X41" s="87"/>
      <c r="Y41" s="87"/>
      <c r="Z41" s="87"/>
      <c r="AA41" s="87"/>
    </row>
    <row r="42" spans="1:27" ht="24" customHeight="1" x14ac:dyDescent="0.25">
      <c r="A42" s="118" t="s">
        <v>211</v>
      </c>
      <c r="B42" s="119" t="str">
        <f>BASE!B262</f>
        <v>Controle de qualidade de fiscalizações e auditorias</v>
      </c>
      <c r="C42" s="114">
        <f>BASE!G262</f>
        <v>2</v>
      </c>
      <c r="D42" s="114">
        <f>BASE!L262</f>
        <v>2</v>
      </c>
      <c r="E42" s="115">
        <f>BASE!T262</f>
        <v>2</v>
      </c>
      <c r="F42" s="109"/>
      <c r="G42" s="87"/>
      <c r="H42" s="87"/>
      <c r="I42" s="87"/>
      <c r="J42" s="87"/>
      <c r="K42" s="87"/>
      <c r="L42" s="87"/>
      <c r="M42" s="87"/>
      <c r="N42" s="87"/>
      <c r="O42" s="87"/>
      <c r="P42" s="87"/>
      <c r="Q42" s="87"/>
      <c r="R42" s="87"/>
      <c r="S42" s="87"/>
      <c r="T42" s="87"/>
      <c r="U42" s="87"/>
      <c r="V42" s="87"/>
      <c r="W42" s="87"/>
      <c r="X42" s="87"/>
      <c r="Y42" s="87"/>
      <c r="Z42" s="87"/>
      <c r="AA42" s="87"/>
    </row>
    <row r="43" spans="1:27" ht="23.25" customHeight="1" x14ac:dyDescent="0.25">
      <c r="A43" s="118" t="s">
        <v>218</v>
      </c>
      <c r="B43" s="119" t="str">
        <f>BASE!B271</f>
        <v>Garantia de qualidade de fiscalizações e auditoria</v>
      </c>
      <c r="C43" s="114">
        <f>BASE!G271</f>
        <v>0</v>
      </c>
      <c r="D43" s="114">
        <f>BASE!L271</f>
        <v>0</v>
      </c>
      <c r="E43" s="115">
        <f>BASE!T271</f>
        <v>0</v>
      </c>
      <c r="F43" s="109"/>
      <c r="G43" s="87"/>
      <c r="H43" s="87"/>
      <c r="I43" s="87"/>
      <c r="J43" s="87"/>
      <c r="K43" s="87"/>
      <c r="L43" s="87"/>
      <c r="M43" s="87"/>
      <c r="N43" s="87"/>
      <c r="O43" s="87"/>
      <c r="P43" s="87"/>
      <c r="Q43" s="87"/>
      <c r="R43" s="87"/>
      <c r="S43" s="87"/>
      <c r="T43" s="87"/>
      <c r="U43" s="87"/>
      <c r="V43" s="87"/>
      <c r="W43" s="87"/>
      <c r="X43" s="87"/>
      <c r="Y43" s="87"/>
      <c r="Z43" s="87"/>
      <c r="AA43" s="87"/>
    </row>
    <row r="44" spans="1:27" ht="27.75" customHeight="1" x14ac:dyDescent="0.25">
      <c r="A44" s="121" t="s">
        <v>1526</v>
      </c>
      <c r="B44" s="111" t="str">
        <f>BASE!B279</f>
        <v>AUDITORIA DE CONFORMIDADE</v>
      </c>
      <c r="C44" s="184">
        <f>BASE!G279</f>
        <v>1</v>
      </c>
      <c r="D44" s="182">
        <f>BASE!L279</f>
        <v>1</v>
      </c>
      <c r="E44" s="181">
        <f>BASE!T279</f>
        <v>1</v>
      </c>
      <c r="F44" s="109"/>
      <c r="G44" s="87"/>
      <c r="H44" s="87"/>
      <c r="I44" s="87"/>
      <c r="J44" s="87"/>
      <c r="K44" s="87"/>
      <c r="L44" s="87"/>
      <c r="M44" s="87"/>
      <c r="N44" s="87"/>
      <c r="O44" s="87"/>
      <c r="P44" s="87"/>
      <c r="Q44" s="87"/>
      <c r="R44" s="87"/>
      <c r="S44" s="87"/>
      <c r="T44" s="87"/>
      <c r="U44" s="87"/>
      <c r="V44" s="87"/>
      <c r="W44" s="87"/>
      <c r="X44" s="87"/>
      <c r="Y44" s="87"/>
      <c r="Z44" s="87"/>
      <c r="AA44" s="87"/>
    </row>
    <row r="45" spans="1:27" ht="28.5" customHeight="1" x14ac:dyDescent="0.25">
      <c r="A45" s="118" t="s">
        <v>226</v>
      </c>
      <c r="B45" s="119" t="str">
        <f>BASE!B281</f>
        <v>Abrangência da auditoria de conformidade</v>
      </c>
      <c r="C45" s="114">
        <f>BASE!G281</f>
        <v>0</v>
      </c>
      <c r="D45" s="114">
        <f>BASE!L281</f>
        <v>0</v>
      </c>
      <c r="E45" s="115">
        <f>BASE!T281</f>
        <v>0</v>
      </c>
      <c r="F45" s="109"/>
      <c r="G45" s="87"/>
      <c r="H45" s="87"/>
      <c r="I45" s="87"/>
      <c r="J45" s="87"/>
      <c r="K45" s="87"/>
      <c r="L45" s="87"/>
      <c r="M45" s="87"/>
      <c r="N45" s="87"/>
      <c r="O45" s="87"/>
      <c r="P45" s="87"/>
      <c r="Q45" s="87"/>
      <c r="R45" s="87"/>
      <c r="S45" s="87"/>
      <c r="T45" s="87"/>
      <c r="U45" s="87"/>
      <c r="V45" s="87"/>
      <c r="W45" s="87"/>
      <c r="X45" s="87"/>
      <c r="Y45" s="87"/>
      <c r="Z45" s="87"/>
      <c r="AA45" s="87"/>
    </row>
    <row r="46" spans="1:27" ht="23.25" customHeight="1" x14ac:dyDescent="0.25">
      <c r="A46" s="118" t="s">
        <v>232</v>
      </c>
      <c r="B46" s="119" t="str">
        <f>BASE!B288</f>
        <v>Normas e requisitos de auditoria de conformidade</v>
      </c>
      <c r="C46" s="114">
        <f>BASE!G288</f>
        <v>4</v>
      </c>
      <c r="D46" s="114">
        <f>BASE!L288</f>
        <v>4</v>
      </c>
      <c r="E46" s="115">
        <f>BASE!T288</f>
        <v>4</v>
      </c>
      <c r="F46" s="109"/>
      <c r="G46" s="87"/>
      <c r="H46" s="87"/>
      <c r="I46" s="87"/>
      <c r="J46" s="87"/>
      <c r="K46" s="87"/>
      <c r="L46" s="87"/>
      <c r="M46" s="87"/>
      <c r="N46" s="87"/>
      <c r="O46" s="87"/>
      <c r="P46" s="87"/>
      <c r="Q46" s="87"/>
      <c r="R46" s="87"/>
      <c r="S46" s="87"/>
      <c r="T46" s="87"/>
      <c r="U46" s="87"/>
      <c r="V46" s="87"/>
      <c r="W46" s="87"/>
      <c r="X46" s="87"/>
      <c r="Y46" s="87"/>
      <c r="Z46" s="87"/>
      <c r="AA46" s="87"/>
    </row>
    <row r="47" spans="1:27" ht="21.75" customHeight="1" x14ac:dyDescent="0.25">
      <c r="A47" s="118" t="s">
        <v>237</v>
      </c>
      <c r="B47" s="119" t="str">
        <f>BASE!B294</f>
        <v>Processo de auditoria de conformidade</v>
      </c>
      <c r="C47" s="114">
        <f>BASE!G294</f>
        <v>1</v>
      </c>
      <c r="D47" s="114">
        <f>BASE!L294</f>
        <v>1</v>
      </c>
      <c r="E47" s="115">
        <f>BASE!T294</f>
        <v>1</v>
      </c>
      <c r="F47" s="109"/>
      <c r="G47" s="87"/>
      <c r="H47" s="87"/>
      <c r="I47" s="87"/>
      <c r="J47" s="87"/>
      <c r="K47" s="87"/>
      <c r="L47" s="87"/>
      <c r="M47" s="87"/>
      <c r="N47" s="87"/>
      <c r="O47" s="87"/>
      <c r="P47" s="87"/>
      <c r="Q47" s="87"/>
      <c r="R47" s="87"/>
      <c r="S47" s="87"/>
      <c r="T47" s="87"/>
      <c r="U47" s="87"/>
      <c r="V47" s="87"/>
      <c r="W47" s="87"/>
      <c r="X47" s="87"/>
      <c r="Y47" s="87"/>
      <c r="Z47" s="87"/>
      <c r="AA47" s="87"/>
    </row>
    <row r="48" spans="1:27" ht="26.25" customHeight="1" x14ac:dyDescent="0.25">
      <c r="A48" s="118" t="s">
        <v>249</v>
      </c>
      <c r="B48" s="119" t="str">
        <f>BASE!B308</f>
        <v>Apreciação da auditoria de conformidade</v>
      </c>
      <c r="C48" s="114">
        <f>BASE!G308</f>
        <v>0</v>
      </c>
      <c r="D48" s="114">
        <f>BASE!L308</f>
        <v>0</v>
      </c>
      <c r="E48" s="115">
        <f>BASE!T308</f>
        <v>0</v>
      </c>
      <c r="F48" s="109"/>
      <c r="G48" s="87"/>
      <c r="H48" s="87"/>
      <c r="I48" s="87"/>
      <c r="J48" s="87"/>
      <c r="K48" s="87"/>
      <c r="L48" s="87"/>
      <c r="M48" s="87"/>
      <c r="N48" s="87"/>
      <c r="O48" s="87"/>
      <c r="P48" s="87"/>
      <c r="Q48" s="87"/>
      <c r="R48" s="87"/>
      <c r="S48" s="87"/>
      <c r="T48" s="87"/>
      <c r="U48" s="87"/>
      <c r="V48" s="87"/>
      <c r="W48" s="87"/>
      <c r="X48" s="87"/>
      <c r="Y48" s="87"/>
      <c r="Z48" s="87"/>
      <c r="AA48" s="87"/>
    </row>
    <row r="49" spans="1:27" ht="27" customHeight="1" x14ac:dyDescent="0.25">
      <c r="A49" s="121" t="s">
        <v>1491</v>
      </c>
      <c r="B49" s="111" t="str">
        <f>BASE!B314</f>
        <v>AUDITORIA OPERACIONAL</v>
      </c>
      <c r="C49" s="184">
        <f>BASE!G314</f>
        <v>2</v>
      </c>
      <c r="D49" s="184">
        <f>BASE!L314</f>
        <v>2</v>
      </c>
      <c r="E49" s="183">
        <f>BASE!T314</f>
        <v>2</v>
      </c>
      <c r="F49" s="109"/>
      <c r="G49" s="87"/>
      <c r="H49" s="87"/>
      <c r="I49" s="87"/>
      <c r="J49" s="87"/>
      <c r="K49" s="87"/>
      <c r="L49" s="87"/>
      <c r="M49" s="87"/>
      <c r="N49" s="87"/>
      <c r="O49" s="87"/>
      <c r="P49" s="87"/>
      <c r="Q49" s="87"/>
      <c r="R49" s="87"/>
      <c r="S49" s="87"/>
      <c r="T49" s="87"/>
      <c r="U49" s="87"/>
      <c r="V49" s="87"/>
      <c r="W49" s="87"/>
      <c r="X49" s="87"/>
      <c r="Y49" s="87"/>
      <c r="Z49" s="87"/>
      <c r="AA49" s="87"/>
    </row>
    <row r="50" spans="1:27" ht="25.5" customHeight="1" x14ac:dyDescent="0.25">
      <c r="A50" s="118" t="s">
        <v>255</v>
      </c>
      <c r="B50" s="119" t="str">
        <f>BASE!B316</f>
        <v>Abrangência da auditoria operacional</v>
      </c>
      <c r="C50" s="114">
        <f>BASE!G316</f>
        <v>4</v>
      </c>
      <c r="D50" s="114">
        <f>BASE!L316</f>
        <v>4</v>
      </c>
      <c r="E50" s="115">
        <f>BASE!T316</f>
        <v>4</v>
      </c>
      <c r="F50" s="109"/>
      <c r="G50" s="87"/>
      <c r="H50" s="87"/>
      <c r="I50" s="87"/>
      <c r="J50" s="87"/>
      <c r="K50" s="87"/>
      <c r="L50" s="87"/>
      <c r="M50" s="87"/>
      <c r="N50" s="87"/>
      <c r="O50" s="87"/>
      <c r="P50" s="87"/>
      <c r="Q50" s="87"/>
      <c r="R50" s="87"/>
      <c r="S50" s="87"/>
      <c r="T50" s="87"/>
      <c r="U50" s="87"/>
      <c r="V50" s="87"/>
      <c r="W50" s="87"/>
      <c r="X50" s="87"/>
      <c r="Y50" s="87"/>
      <c r="Z50" s="87"/>
      <c r="AA50" s="87"/>
    </row>
    <row r="51" spans="1:27" ht="22.5" customHeight="1" x14ac:dyDescent="0.25">
      <c r="A51" s="118" t="s">
        <v>259</v>
      </c>
      <c r="B51" s="119" t="str">
        <f>BASE!B320</f>
        <v>Normas e requisitos de auditoria operacional</v>
      </c>
      <c r="C51" s="114">
        <f>BASE!G320</f>
        <v>4</v>
      </c>
      <c r="D51" s="114">
        <f>BASE!L320</f>
        <v>4</v>
      </c>
      <c r="E51" s="115">
        <f>BASE!T320</f>
        <v>4</v>
      </c>
      <c r="F51" s="109"/>
      <c r="G51" s="87"/>
      <c r="H51" s="87"/>
      <c r="I51" s="87"/>
      <c r="J51" s="87"/>
      <c r="K51" s="87"/>
      <c r="L51" s="87"/>
      <c r="M51" s="87"/>
      <c r="N51" s="87"/>
      <c r="O51" s="87"/>
      <c r="P51" s="87"/>
      <c r="Q51" s="87"/>
      <c r="R51" s="87"/>
      <c r="S51" s="87"/>
      <c r="T51" s="87"/>
      <c r="U51" s="87"/>
      <c r="V51" s="87"/>
      <c r="W51" s="87"/>
      <c r="X51" s="87"/>
      <c r="Y51" s="87"/>
      <c r="Z51" s="87"/>
      <c r="AA51" s="87"/>
    </row>
    <row r="52" spans="1:27" ht="25.9" customHeight="1" x14ac:dyDescent="0.25">
      <c r="A52" s="118" t="s">
        <v>265</v>
      </c>
      <c r="B52" s="119" t="str">
        <f>BASE!B327</f>
        <v>Processo de auditoria operacional</v>
      </c>
      <c r="C52" s="114">
        <f>BASE!G327</f>
        <v>1</v>
      </c>
      <c r="D52" s="114">
        <f>BASE!L327</f>
        <v>1</v>
      </c>
      <c r="E52" s="115">
        <f>BASE!T327</f>
        <v>1</v>
      </c>
      <c r="F52" s="109"/>
      <c r="G52" s="87"/>
      <c r="H52" s="87"/>
      <c r="I52" s="87"/>
      <c r="J52" s="87"/>
      <c r="K52" s="87"/>
      <c r="L52" s="87"/>
      <c r="M52" s="87"/>
      <c r="N52" s="87"/>
      <c r="O52" s="87"/>
      <c r="P52" s="87"/>
      <c r="Q52" s="87"/>
      <c r="R52" s="87"/>
      <c r="S52" s="87"/>
      <c r="T52" s="87"/>
      <c r="U52" s="87"/>
      <c r="V52" s="87"/>
      <c r="W52" s="87"/>
      <c r="X52" s="87"/>
      <c r="Y52" s="87"/>
      <c r="Z52" s="87"/>
      <c r="AA52" s="87"/>
    </row>
    <row r="53" spans="1:27" ht="18" x14ac:dyDescent="0.25">
      <c r="A53" s="124" t="s">
        <v>278</v>
      </c>
      <c r="B53" s="119" t="str">
        <f>BASE!B343</f>
        <v>Apreciação da auditoria operacional</v>
      </c>
      <c r="C53" s="114">
        <f>BASE!G343</f>
        <v>0</v>
      </c>
      <c r="D53" s="114">
        <f>BASE!L343</f>
        <v>0</v>
      </c>
      <c r="E53" s="115">
        <f>BASE!T343</f>
        <v>0</v>
      </c>
      <c r="F53" s="109"/>
      <c r="G53" s="87"/>
      <c r="H53" s="87"/>
      <c r="I53" s="87"/>
      <c r="J53" s="87"/>
      <c r="K53" s="87"/>
      <c r="L53" s="87"/>
      <c r="M53" s="87"/>
      <c r="N53" s="87"/>
      <c r="O53" s="87"/>
      <c r="P53" s="87"/>
      <c r="Q53" s="87"/>
      <c r="R53" s="87"/>
      <c r="S53" s="87"/>
      <c r="T53" s="87"/>
      <c r="U53" s="87"/>
      <c r="V53" s="87"/>
      <c r="W53" s="87"/>
      <c r="X53" s="87"/>
      <c r="Y53" s="87"/>
      <c r="Z53" s="87"/>
      <c r="AA53" s="87"/>
    </row>
    <row r="54" spans="1:27" ht="30" customHeight="1" x14ac:dyDescent="0.25">
      <c r="A54" s="121" t="s">
        <v>1492</v>
      </c>
      <c r="B54" s="111" t="str">
        <f>BASE!B350</f>
        <v>AUDITORIA FINANCEIRA</v>
      </c>
      <c r="C54" s="184">
        <f>BASE!G350</f>
        <v>1</v>
      </c>
      <c r="D54" s="184">
        <f>BASE!L350</f>
        <v>1</v>
      </c>
      <c r="E54" s="183">
        <f>BASE!T350</f>
        <v>1</v>
      </c>
      <c r="F54" s="109"/>
      <c r="G54" s="87"/>
      <c r="H54" s="87"/>
      <c r="I54" s="87"/>
      <c r="J54" s="87"/>
      <c r="K54" s="87"/>
      <c r="L54" s="87"/>
      <c r="M54" s="87"/>
      <c r="N54" s="87"/>
      <c r="O54" s="87"/>
      <c r="P54" s="87"/>
      <c r="Q54" s="87"/>
      <c r="R54" s="87"/>
      <c r="S54" s="87"/>
      <c r="T54" s="87"/>
      <c r="U54" s="87"/>
      <c r="V54" s="87"/>
      <c r="W54" s="87"/>
      <c r="X54" s="87"/>
      <c r="Y54" s="87"/>
      <c r="Z54" s="87"/>
      <c r="AA54" s="87"/>
    </row>
    <row r="55" spans="1:27" ht="26.25" customHeight="1" x14ac:dyDescent="0.25">
      <c r="A55" s="118" t="s">
        <v>285</v>
      </c>
      <c r="B55" s="119" t="str">
        <f>BASE!B352</f>
        <v>Abrangência da auditoria financeira</v>
      </c>
      <c r="C55" s="114">
        <f>BASE!G352</f>
        <v>0</v>
      </c>
      <c r="D55" s="114">
        <f>BASE!L352</f>
        <v>0</v>
      </c>
      <c r="E55" s="115">
        <f>BASE!T352</f>
        <v>0</v>
      </c>
      <c r="F55" s="109"/>
      <c r="G55" s="87"/>
      <c r="H55" s="87"/>
      <c r="I55" s="87"/>
      <c r="J55" s="87"/>
      <c r="K55" s="87"/>
      <c r="L55" s="87"/>
      <c r="M55" s="87"/>
      <c r="N55" s="87"/>
      <c r="O55" s="87"/>
      <c r="P55" s="87"/>
      <c r="Q55" s="87"/>
      <c r="R55" s="87"/>
      <c r="S55" s="87"/>
      <c r="T55" s="87"/>
      <c r="U55" s="87"/>
      <c r="V55" s="87"/>
      <c r="W55" s="87"/>
      <c r="X55" s="87"/>
      <c r="Y55" s="87"/>
      <c r="Z55" s="87"/>
      <c r="AA55" s="87"/>
    </row>
    <row r="56" spans="1:27" ht="23.25" customHeight="1" x14ac:dyDescent="0.25">
      <c r="A56" s="118" t="s">
        <v>291</v>
      </c>
      <c r="B56" s="119" t="str">
        <f>BASE!B359</f>
        <v>Normas e requisitos de auditoria financeira</v>
      </c>
      <c r="C56" s="114">
        <f>BASE!G359</f>
        <v>3</v>
      </c>
      <c r="D56" s="114">
        <f>BASE!L359</f>
        <v>3</v>
      </c>
      <c r="E56" s="115">
        <f>BASE!T359</f>
        <v>3</v>
      </c>
      <c r="F56" s="109"/>
      <c r="G56" s="87"/>
      <c r="H56" s="87"/>
      <c r="I56" s="87"/>
      <c r="J56" s="87"/>
      <c r="K56" s="87"/>
      <c r="L56" s="87"/>
      <c r="M56" s="87"/>
      <c r="N56" s="87"/>
      <c r="O56" s="87"/>
      <c r="P56" s="87"/>
      <c r="Q56" s="87"/>
      <c r="R56" s="87"/>
      <c r="S56" s="87"/>
      <c r="T56" s="87"/>
      <c r="U56" s="87"/>
      <c r="V56" s="87"/>
      <c r="W56" s="87"/>
      <c r="X56" s="87"/>
      <c r="Y56" s="87"/>
      <c r="Z56" s="87"/>
      <c r="AA56" s="87"/>
    </row>
    <row r="57" spans="1:27" ht="23.25" customHeight="1" x14ac:dyDescent="0.25">
      <c r="A57" s="118" t="s">
        <v>296</v>
      </c>
      <c r="B57" s="119" t="str">
        <f>BASE!B365</f>
        <v>Processo de auditoria financeira</v>
      </c>
      <c r="C57" s="114">
        <f>BASE!G365</f>
        <v>0</v>
      </c>
      <c r="D57" s="114">
        <f>BASE!L365</f>
        <v>0</v>
      </c>
      <c r="E57" s="115">
        <f>BASE!T365</f>
        <v>0</v>
      </c>
      <c r="F57" s="109"/>
      <c r="G57" s="87"/>
      <c r="H57" s="87"/>
      <c r="I57" s="87"/>
      <c r="J57" s="87"/>
      <c r="K57" s="87"/>
      <c r="L57" s="87"/>
      <c r="M57" s="87"/>
      <c r="N57" s="87"/>
      <c r="O57" s="87"/>
      <c r="P57" s="87"/>
      <c r="Q57" s="87"/>
      <c r="R57" s="87"/>
      <c r="S57" s="87"/>
      <c r="T57" s="87"/>
      <c r="U57" s="87"/>
      <c r="V57" s="87"/>
      <c r="W57" s="87"/>
      <c r="X57" s="87"/>
      <c r="Y57" s="87"/>
      <c r="Z57" s="87"/>
      <c r="AA57" s="87"/>
    </row>
    <row r="58" spans="1:27" ht="22.5" customHeight="1" x14ac:dyDescent="0.25">
      <c r="A58" s="118" t="s">
        <v>306</v>
      </c>
      <c r="B58" s="119" t="str">
        <f>BASE!B377</f>
        <v>Apreciação da auditoria financeira</v>
      </c>
      <c r="C58" s="114">
        <f>BASE!G377</f>
        <v>0</v>
      </c>
      <c r="D58" s="114">
        <f>BASE!L377</f>
        <v>0</v>
      </c>
      <c r="E58" s="115">
        <f>BASE!T377</f>
        <v>0</v>
      </c>
      <c r="F58" s="109"/>
      <c r="G58" s="87"/>
      <c r="H58" s="87"/>
      <c r="I58" s="87"/>
      <c r="J58" s="87"/>
      <c r="K58" s="87"/>
      <c r="L58" s="87"/>
      <c r="M58" s="87"/>
      <c r="N58" s="87"/>
      <c r="O58" s="87"/>
      <c r="P58" s="87"/>
      <c r="Q58" s="87"/>
      <c r="R58" s="87"/>
      <c r="S58" s="87"/>
      <c r="T58" s="87"/>
      <c r="U58" s="87"/>
      <c r="V58" s="87"/>
      <c r="W58" s="87"/>
      <c r="X58" s="87"/>
      <c r="Y58" s="87"/>
      <c r="Z58" s="87"/>
      <c r="AA58" s="87"/>
    </row>
    <row r="59" spans="1:27" ht="26.25" customHeight="1" x14ac:dyDescent="0.25">
      <c r="A59" s="121" t="s">
        <v>1493</v>
      </c>
      <c r="B59" s="125" t="str">
        <f>BASE!B383</f>
        <v>CONTROLE CONCOMITANTE EXTERNO</v>
      </c>
      <c r="C59" s="184">
        <f>BASE!G383</f>
        <v>3</v>
      </c>
      <c r="D59" s="184">
        <f>BASE!L383</f>
        <v>3</v>
      </c>
      <c r="E59" s="183">
        <f>BASE!T383</f>
        <v>3</v>
      </c>
      <c r="F59" s="109"/>
      <c r="G59" s="87"/>
      <c r="H59" s="87"/>
      <c r="I59" s="87"/>
      <c r="J59" s="87"/>
      <c r="K59" s="87"/>
      <c r="L59" s="87"/>
      <c r="M59" s="87"/>
      <c r="N59" s="87"/>
      <c r="O59" s="87"/>
      <c r="P59" s="87"/>
      <c r="Q59" s="87"/>
      <c r="R59" s="87"/>
      <c r="S59" s="87"/>
      <c r="T59" s="87"/>
      <c r="U59" s="87"/>
      <c r="V59" s="87"/>
      <c r="W59" s="87"/>
      <c r="X59" s="87"/>
      <c r="Y59" s="87"/>
      <c r="Z59" s="87"/>
      <c r="AA59" s="87"/>
    </row>
    <row r="60" spans="1:27" ht="24" customHeight="1" x14ac:dyDescent="0.25">
      <c r="A60" s="118" t="s">
        <v>312</v>
      </c>
      <c r="B60" s="119" t="str">
        <f>BASE!B385</f>
        <v>Abrangência do controle externo concomitante</v>
      </c>
      <c r="C60" s="114">
        <f>BASE!G385</f>
        <v>3</v>
      </c>
      <c r="D60" s="114">
        <f>BASE!L385</f>
        <v>3</v>
      </c>
      <c r="E60" s="115">
        <f>BASE!T385</f>
        <v>3</v>
      </c>
      <c r="F60" s="109"/>
      <c r="G60" s="87"/>
      <c r="H60" s="87"/>
      <c r="I60" s="87"/>
      <c r="J60" s="87"/>
      <c r="K60" s="87"/>
      <c r="L60" s="87"/>
      <c r="M60" s="87"/>
      <c r="N60" s="87"/>
      <c r="O60" s="87"/>
      <c r="P60" s="87"/>
      <c r="Q60" s="87"/>
      <c r="R60" s="87"/>
      <c r="S60" s="87"/>
      <c r="T60" s="87"/>
      <c r="U60" s="87"/>
      <c r="V60" s="87"/>
      <c r="W60" s="87"/>
      <c r="X60" s="87"/>
      <c r="Y60" s="87"/>
      <c r="Z60" s="87"/>
      <c r="AA60" s="87"/>
    </row>
    <row r="61" spans="1:27" ht="23.25" customHeight="1" x14ac:dyDescent="0.25">
      <c r="A61" s="118" t="s">
        <v>319</v>
      </c>
      <c r="B61" s="119" t="str">
        <f>BASE!B394</f>
        <v>Processo do controle externo concomitante</v>
      </c>
      <c r="C61" s="114">
        <f>BASE!G394</f>
        <v>3</v>
      </c>
      <c r="D61" s="114">
        <f>BASE!L394</f>
        <v>3</v>
      </c>
      <c r="E61" s="115">
        <f>BASE!T394</f>
        <v>3</v>
      </c>
      <c r="F61" s="109"/>
      <c r="G61" s="87"/>
      <c r="H61" s="87"/>
      <c r="I61" s="87"/>
      <c r="J61" s="87"/>
      <c r="K61" s="87"/>
      <c r="L61" s="87"/>
      <c r="M61" s="87"/>
      <c r="N61" s="87"/>
      <c r="O61" s="87"/>
      <c r="P61" s="87"/>
      <c r="Q61" s="87"/>
      <c r="R61" s="87"/>
      <c r="S61" s="87"/>
      <c r="T61" s="87"/>
      <c r="U61" s="87"/>
      <c r="V61" s="87"/>
      <c r="W61" s="87"/>
      <c r="X61" s="87"/>
      <c r="Y61" s="87"/>
      <c r="Z61" s="87"/>
      <c r="AA61" s="87"/>
    </row>
    <row r="62" spans="1:27" ht="28.5" customHeight="1" x14ac:dyDescent="0.25">
      <c r="A62" s="121" t="s">
        <v>1527</v>
      </c>
      <c r="B62" s="111" t="str">
        <f>BASE!B402</f>
        <v>ACOMPANHAMENTO DAS DECISÕES</v>
      </c>
      <c r="C62" s="184">
        <f>BASE!G402</f>
        <v>3</v>
      </c>
      <c r="D62" s="182">
        <f>BASE!L402</f>
        <v>3</v>
      </c>
      <c r="E62" s="181">
        <f>BASE!T402</f>
        <v>3</v>
      </c>
      <c r="F62" s="109"/>
      <c r="G62" s="87"/>
      <c r="H62" s="87"/>
      <c r="I62" s="87"/>
      <c r="J62" s="87"/>
      <c r="K62" s="87"/>
      <c r="L62" s="87"/>
      <c r="M62" s="87"/>
      <c r="N62" s="87"/>
      <c r="O62" s="87"/>
      <c r="P62" s="87"/>
      <c r="Q62" s="87"/>
      <c r="R62" s="87"/>
      <c r="S62" s="87"/>
      <c r="T62" s="87"/>
      <c r="U62" s="87"/>
      <c r="V62" s="87"/>
      <c r="W62" s="87"/>
      <c r="X62" s="87"/>
      <c r="Y62" s="87"/>
      <c r="Z62" s="87"/>
      <c r="AA62" s="87"/>
    </row>
    <row r="63" spans="1:27" ht="22.5" customHeight="1" x14ac:dyDescent="0.25">
      <c r="A63" s="118" t="s">
        <v>327</v>
      </c>
      <c r="B63" s="119" t="str">
        <f>BASE!B404</f>
        <v>Valor e benefícios da atuação de controle</v>
      </c>
      <c r="C63" s="114">
        <f>BASE!G404</f>
        <v>3</v>
      </c>
      <c r="D63" s="114">
        <f>BASE!L404</f>
        <v>3</v>
      </c>
      <c r="E63" s="115">
        <f>BASE!T404</f>
        <v>3</v>
      </c>
      <c r="F63" s="109"/>
      <c r="G63" s="87"/>
      <c r="H63" s="87"/>
      <c r="I63" s="87"/>
      <c r="J63" s="87"/>
      <c r="K63" s="87"/>
      <c r="L63" s="87"/>
      <c r="M63" s="87"/>
      <c r="N63" s="87"/>
      <c r="O63" s="87"/>
      <c r="P63" s="87"/>
      <c r="Q63" s="87"/>
      <c r="R63" s="87"/>
      <c r="S63" s="87"/>
      <c r="T63" s="87"/>
      <c r="U63" s="87"/>
      <c r="V63" s="87"/>
      <c r="W63" s="87"/>
      <c r="X63" s="87"/>
      <c r="Y63" s="87"/>
      <c r="Z63" s="87"/>
      <c r="AA63" s="87"/>
    </row>
    <row r="64" spans="1:27" ht="24.75" customHeight="1" x14ac:dyDescent="0.25">
      <c r="A64" s="118" t="s">
        <v>332</v>
      </c>
      <c r="B64" s="119" t="str">
        <f>BASE!B410</f>
        <v>Abrangência do acompanhamento das decisões</v>
      </c>
      <c r="C64" s="114">
        <f>BASE!G410</f>
        <v>3</v>
      </c>
      <c r="D64" s="114">
        <f>BASE!L410</f>
        <v>3</v>
      </c>
      <c r="E64" s="115">
        <f>BASE!T410</f>
        <v>3</v>
      </c>
      <c r="F64" s="109"/>
      <c r="G64" s="87"/>
      <c r="H64" s="87"/>
      <c r="I64" s="87"/>
      <c r="J64" s="87"/>
      <c r="K64" s="87"/>
      <c r="L64" s="87"/>
      <c r="M64" s="87"/>
      <c r="N64" s="87"/>
      <c r="O64" s="87"/>
      <c r="P64" s="87"/>
      <c r="Q64" s="87"/>
      <c r="R64" s="87"/>
      <c r="S64" s="87"/>
      <c r="T64" s="87"/>
      <c r="U64" s="87"/>
      <c r="V64" s="87"/>
      <c r="W64" s="87"/>
      <c r="X64" s="87"/>
      <c r="Y64" s="87"/>
      <c r="Z64" s="87"/>
      <c r="AA64" s="87"/>
    </row>
    <row r="65" spans="1:27" ht="33" customHeight="1" x14ac:dyDescent="0.25">
      <c r="A65" s="118" t="s">
        <v>339</v>
      </c>
      <c r="B65" s="120" t="str">
        <f>BASE!B418</f>
        <v>Processo de acompanhamento da aplicação de multas, débitos, determinações e recomendações</v>
      </c>
      <c r="C65" s="114">
        <f>BASE!G418</f>
        <v>2</v>
      </c>
      <c r="D65" s="114">
        <f>BASE!L418</f>
        <v>2</v>
      </c>
      <c r="E65" s="115">
        <f>BASE!T418</f>
        <v>2</v>
      </c>
      <c r="F65" s="109"/>
      <c r="G65" s="87"/>
      <c r="H65" s="87"/>
      <c r="I65" s="87"/>
      <c r="J65" s="87"/>
      <c r="K65" s="87"/>
      <c r="L65" s="87"/>
      <c r="M65" s="87"/>
      <c r="N65" s="87"/>
      <c r="O65" s="87"/>
      <c r="P65" s="87"/>
      <c r="Q65" s="87"/>
      <c r="R65" s="87"/>
      <c r="S65" s="87"/>
      <c r="T65" s="87"/>
      <c r="U65" s="87"/>
      <c r="V65" s="87"/>
      <c r="W65" s="87"/>
      <c r="X65" s="87"/>
      <c r="Y65" s="87"/>
      <c r="Z65" s="87"/>
      <c r="AA65" s="87"/>
    </row>
    <row r="66" spans="1:27" ht="25.5" customHeight="1" x14ac:dyDescent="0.25">
      <c r="A66" s="121" t="s">
        <v>1528</v>
      </c>
      <c r="B66" s="111" t="str">
        <f>BASE!B425</f>
        <v>INFORMAÇÕES ESTRATÉGICAS PARA O CONTROLE EXTERNO</v>
      </c>
      <c r="C66" s="184">
        <f>BASE!G425</f>
        <v>3</v>
      </c>
      <c r="D66" s="184">
        <f>BASE!L425</f>
        <v>3</v>
      </c>
      <c r="E66" s="183">
        <f>BASE!T425</f>
        <v>3</v>
      </c>
      <c r="F66" s="109"/>
      <c r="G66" s="87"/>
      <c r="H66" s="87"/>
      <c r="I66" s="87"/>
      <c r="J66" s="87"/>
      <c r="K66" s="87"/>
      <c r="L66" s="87"/>
      <c r="M66" s="87"/>
      <c r="N66" s="87"/>
      <c r="O66" s="87"/>
      <c r="P66" s="87"/>
      <c r="Q66" s="87"/>
      <c r="R66" s="87"/>
      <c r="S66" s="87"/>
      <c r="T66" s="87"/>
      <c r="U66" s="87"/>
      <c r="V66" s="87"/>
      <c r="W66" s="87"/>
      <c r="X66" s="87"/>
      <c r="Y66" s="87"/>
      <c r="Z66" s="87"/>
      <c r="AA66" s="87"/>
    </row>
    <row r="67" spans="1:27" ht="23.45" customHeight="1" x14ac:dyDescent="0.25">
      <c r="A67" s="118" t="s">
        <v>346</v>
      </c>
      <c r="B67" s="119" t="str">
        <f>BASE!B427</f>
        <v>Marco legal da unidade de informações estratégicas</v>
      </c>
      <c r="C67" s="114">
        <f>BASE!G427</f>
        <v>4</v>
      </c>
      <c r="D67" s="114">
        <f>BASE!L427</f>
        <v>4</v>
      </c>
      <c r="E67" s="115">
        <f>BASE!T427</f>
        <v>4</v>
      </c>
      <c r="F67" s="109"/>
      <c r="G67" s="87"/>
      <c r="H67" s="87"/>
      <c r="I67" s="87"/>
      <c r="J67" s="87"/>
      <c r="K67" s="87"/>
      <c r="L67" s="87"/>
      <c r="M67" s="87"/>
      <c r="N67" s="87"/>
      <c r="O67" s="87"/>
      <c r="P67" s="87"/>
      <c r="Q67" s="87"/>
      <c r="R67" s="87"/>
      <c r="S67" s="87"/>
      <c r="T67" s="87"/>
      <c r="U67" s="87"/>
      <c r="V67" s="87"/>
      <c r="W67" s="87"/>
      <c r="X67" s="87"/>
      <c r="Y67" s="87"/>
      <c r="Z67" s="87"/>
      <c r="AA67" s="87"/>
    </row>
    <row r="68" spans="1:27" ht="22.5" customHeight="1" x14ac:dyDescent="0.25">
      <c r="A68" s="118" t="s">
        <v>351</v>
      </c>
      <c r="B68" s="119" t="str">
        <f>BASE!B433</f>
        <v>Infraestrutura da unidade de informações estratégicas</v>
      </c>
      <c r="C68" s="114">
        <f>BASE!G433</f>
        <v>2</v>
      </c>
      <c r="D68" s="114">
        <f>BASE!L433</f>
        <v>2</v>
      </c>
      <c r="E68" s="115">
        <f>BASE!T433</f>
        <v>2</v>
      </c>
      <c r="F68" s="109"/>
      <c r="G68" s="87"/>
      <c r="H68" s="87"/>
      <c r="I68" s="87"/>
      <c r="J68" s="87"/>
      <c r="K68" s="87"/>
      <c r="L68" s="87"/>
      <c r="M68" s="87"/>
      <c r="N68" s="87"/>
      <c r="O68" s="87"/>
      <c r="P68" s="87"/>
      <c r="Q68" s="87"/>
      <c r="R68" s="87"/>
      <c r="S68" s="87"/>
      <c r="T68" s="87"/>
      <c r="U68" s="87"/>
      <c r="V68" s="87"/>
      <c r="W68" s="87"/>
      <c r="X68" s="87"/>
      <c r="Y68" s="87"/>
      <c r="Z68" s="87"/>
      <c r="AA68" s="87"/>
    </row>
    <row r="69" spans="1:27" ht="21.75" customHeight="1" x14ac:dyDescent="0.25">
      <c r="A69" s="118" t="s">
        <v>356</v>
      </c>
      <c r="B69" s="119" t="str">
        <f>BASE!B439</f>
        <v>Processo de informações estratégicas</v>
      </c>
      <c r="C69" s="114">
        <f>BASE!G439</f>
        <v>3</v>
      </c>
      <c r="D69" s="114">
        <f>BASE!L439</f>
        <v>3</v>
      </c>
      <c r="E69" s="115">
        <f>BASE!T439</f>
        <v>3</v>
      </c>
      <c r="F69" s="109"/>
      <c r="G69" s="87"/>
      <c r="H69" s="87"/>
      <c r="I69" s="87"/>
      <c r="J69" s="87"/>
      <c r="K69" s="87"/>
      <c r="L69" s="87"/>
      <c r="M69" s="87"/>
      <c r="N69" s="87"/>
      <c r="O69" s="87"/>
      <c r="P69" s="87"/>
      <c r="Q69" s="87"/>
      <c r="R69" s="87"/>
      <c r="S69" s="87"/>
      <c r="T69" s="87"/>
      <c r="U69" s="87"/>
      <c r="V69" s="87"/>
      <c r="W69" s="87"/>
      <c r="X69" s="87"/>
      <c r="Y69" s="87"/>
      <c r="Z69" s="87"/>
      <c r="AA69" s="87"/>
    </row>
    <row r="70" spans="1:27" ht="26.25" customHeight="1" x14ac:dyDescent="0.25">
      <c r="A70" s="118" t="s">
        <v>366</v>
      </c>
      <c r="B70" s="119" t="str">
        <f>BASE!B450</f>
        <v>Resultados de informações estratégicas</v>
      </c>
      <c r="C70" s="114">
        <f>BASE!G450</f>
        <v>4</v>
      </c>
      <c r="D70" s="114">
        <f>BASE!L450</f>
        <v>4</v>
      </c>
      <c r="E70" s="115">
        <f>BASE!T450</f>
        <v>4</v>
      </c>
      <c r="F70" s="109"/>
      <c r="G70" s="87"/>
      <c r="H70" s="87"/>
      <c r="I70" s="87"/>
      <c r="J70" s="87"/>
      <c r="K70" s="87"/>
      <c r="L70" s="87"/>
      <c r="M70" s="87"/>
      <c r="N70" s="87"/>
      <c r="O70" s="87"/>
      <c r="P70" s="87"/>
      <c r="Q70" s="87"/>
      <c r="R70" s="87"/>
      <c r="S70" s="87"/>
      <c r="T70" s="87"/>
      <c r="U70" s="87"/>
      <c r="V70" s="87"/>
      <c r="W70" s="87"/>
      <c r="X70" s="87"/>
      <c r="Y70" s="87"/>
      <c r="Z70" s="87"/>
      <c r="AA70" s="87"/>
    </row>
    <row r="71" spans="1:27" ht="28.5" customHeight="1" x14ac:dyDescent="0.25">
      <c r="A71" s="777" t="str">
        <f>BASE!A455</f>
        <v>DOMÍNIO D: FISCALIZAÇÃO DA INFRAESTRUTURA E MEIO AMBIENTE</v>
      </c>
      <c r="B71" s="778"/>
      <c r="C71" s="779"/>
      <c r="D71" s="779"/>
      <c r="E71" s="780"/>
      <c r="F71" s="109"/>
      <c r="G71" s="87"/>
      <c r="H71" s="87"/>
      <c r="I71" s="87"/>
      <c r="J71" s="87"/>
      <c r="K71" s="87"/>
      <c r="L71" s="87"/>
      <c r="M71" s="87"/>
      <c r="N71" s="87"/>
      <c r="O71" s="87"/>
      <c r="P71" s="87"/>
      <c r="Q71" s="87"/>
      <c r="R71" s="87"/>
      <c r="S71" s="87"/>
      <c r="T71" s="87"/>
      <c r="U71" s="87"/>
      <c r="V71" s="87"/>
      <c r="W71" s="87"/>
      <c r="X71" s="87"/>
      <c r="Y71" s="87"/>
      <c r="Z71" s="87"/>
      <c r="AA71" s="87"/>
    </row>
    <row r="72" spans="1:27" ht="33.75" customHeight="1" x14ac:dyDescent="0.25">
      <c r="A72" s="121" t="s">
        <v>1529</v>
      </c>
      <c r="B72" s="111" t="str">
        <f>BASE!B456</f>
        <v>FISCALIZAÇÃO E AUDITORIA DE OBRAS E SERVIÇOS DE ENGENHARIA</v>
      </c>
      <c r="C72" s="184">
        <f>BASE!G456</f>
        <v>1</v>
      </c>
      <c r="D72" s="184">
        <f>BASE!L456</f>
        <v>1</v>
      </c>
      <c r="E72" s="183">
        <f>BASE!T456</f>
        <v>1</v>
      </c>
      <c r="F72" s="109"/>
      <c r="G72" s="87"/>
      <c r="H72" s="87"/>
      <c r="I72" s="87"/>
      <c r="J72" s="87"/>
      <c r="K72" s="87"/>
      <c r="L72" s="87"/>
      <c r="M72" s="87"/>
      <c r="N72" s="87"/>
      <c r="O72" s="87"/>
      <c r="P72" s="87"/>
      <c r="Q72" s="87"/>
      <c r="R72" s="87"/>
      <c r="S72" s="87"/>
      <c r="T72" s="87"/>
      <c r="U72" s="87"/>
      <c r="V72" s="87"/>
      <c r="W72" s="87"/>
      <c r="X72" s="87"/>
      <c r="Y72" s="87"/>
      <c r="Z72" s="87"/>
      <c r="AA72" s="87"/>
    </row>
    <row r="73" spans="1:27" ht="31.9" customHeight="1" x14ac:dyDescent="0.25">
      <c r="A73" s="118" t="s">
        <v>372</v>
      </c>
      <c r="B73" s="119" t="str">
        <f>BASE!B458</f>
        <v>Organização e fundamentos da fiscalização e auditoria de obras públicas</v>
      </c>
      <c r="C73" s="114">
        <f>BASE!G458</f>
        <v>2</v>
      </c>
      <c r="D73" s="114">
        <f>BASE!L458</f>
        <v>2</v>
      </c>
      <c r="E73" s="115">
        <f>BASE!T458</f>
        <v>2</v>
      </c>
      <c r="F73" s="109"/>
      <c r="G73" s="87"/>
      <c r="H73" s="87"/>
      <c r="I73" s="87"/>
      <c r="J73" s="87"/>
      <c r="K73" s="87"/>
      <c r="L73" s="87"/>
      <c r="M73" s="87"/>
      <c r="N73" s="87"/>
      <c r="O73" s="87"/>
      <c r="P73" s="87"/>
      <c r="Q73" s="87"/>
      <c r="R73" s="87"/>
      <c r="S73" s="87"/>
      <c r="T73" s="87"/>
      <c r="U73" s="87"/>
      <c r="V73" s="87"/>
      <c r="W73" s="87"/>
      <c r="X73" s="87"/>
      <c r="Y73" s="87"/>
      <c r="Z73" s="87"/>
      <c r="AA73" s="87"/>
    </row>
    <row r="74" spans="1:27" ht="22.5" customHeight="1" x14ac:dyDescent="0.25">
      <c r="A74" s="118" t="s">
        <v>373</v>
      </c>
      <c r="B74" s="119" t="str">
        <f>BASE!B466</f>
        <v>Fiscalização e auditoria das licitações de obras públicas</v>
      </c>
      <c r="C74" s="114">
        <f>BASE!G466</f>
        <v>0</v>
      </c>
      <c r="D74" s="114">
        <f>BASE!L466</f>
        <v>0</v>
      </c>
      <c r="E74" s="115">
        <f>BASE!T466</f>
        <v>0</v>
      </c>
      <c r="F74" s="109"/>
      <c r="G74" s="87"/>
      <c r="H74" s="87"/>
      <c r="I74" s="87"/>
      <c r="J74" s="87"/>
      <c r="K74" s="87"/>
      <c r="L74" s="87"/>
      <c r="M74" s="87"/>
      <c r="N74" s="87"/>
      <c r="O74" s="87"/>
      <c r="P74" s="87"/>
      <c r="Q74" s="87"/>
      <c r="R74" s="87"/>
      <c r="S74" s="87"/>
      <c r="T74" s="87"/>
      <c r="U74" s="87"/>
      <c r="V74" s="87"/>
      <c r="W74" s="87"/>
      <c r="X74" s="87"/>
      <c r="Y74" s="87"/>
      <c r="Z74" s="87"/>
      <c r="AA74" s="87"/>
    </row>
    <row r="75" spans="1:27" ht="21" customHeight="1" x14ac:dyDescent="0.25">
      <c r="A75" s="118" t="s">
        <v>380</v>
      </c>
      <c r="B75" s="119" t="str">
        <f>BASE!B474</f>
        <v>Fiscalização e auditoria de execução de obras públicas</v>
      </c>
      <c r="C75" s="114">
        <f>BASE!G474</f>
        <v>1</v>
      </c>
      <c r="D75" s="114">
        <f>BASE!L474</f>
        <v>1</v>
      </c>
      <c r="E75" s="115">
        <f>BASE!T474</f>
        <v>1</v>
      </c>
      <c r="F75" s="109"/>
      <c r="G75" s="87"/>
      <c r="H75" s="87"/>
      <c r="I75" s="87"/>
      <c r="J75" s="87"/>
      <c r="K75" s="87"/>
      <c r="L75" s="87"/>
      <c r="M75" s="87"/>
      <c r="N75" s="87"/>
      <c r="O75" s="87"/>
      <c r="P75" s="87"/>
      <c r="Q75" s="87"/>
      <c r="R75" s="87"/>
      <c r="S75" s="87"/>
      <c r="T75" s="87"/>
      <c r="U75" s="87"/>
      <c r="V75" s="87"/>
      <c r="W75" s="87"/>
      <c r="X75" s="87"/>
      <c r="Y75" s="87"/>
      <c r="Z75" s="87"/>
      <c r="AA75" s="87"/>
    </row>
    <row r="76" spans="1:27" ht="25.5" customHeight="1" x14ac:dyDescent="0.25">
      <c r="A76" s="118" t="s">
        <v>390</v>
      </c>
      <c r="B76" s="120" t="str">
        <f>BASE!B485</f>
        <v>Resultados da fiscalização e auditorias das obras públicas</v>
      </c>
      <c r="C76" s="114">
        <f>BASE!G485</f>
        <v>0</v>
      </c>
      <c r="D76" s="114">
        <f>BASE!L485</f>
        <v>0</v>
      </c>
      <c r="E76" s="115">
        <f>BASE!T485</f>
        <v>0</v>
      </c>
      <c r="F76" s="109"/>
      <c r="G76" s="87"/>
      <c r="H76" s="87"/>
      <c r="I76" s="87"/>
      <c r="J76" s="87"/>
      <c r="K76" s="87"/>
      <c r="L76" s="87"/>
      <c r="M76" s="87"/>
      <c r="N76" s="87"/>
      <c r="O76" s="87"/>
      <c r="P76" s="87"/>
      <c r="Q76" s="87"/>
      <c r="R76" s="87"/>
      <c r="S76" s="87"/>
      <c r="T76" s="87"/>
      <c r="U76" s="87"/>
      <c r="V76" s="87"/>
      <c r="W76" s="87"/>
      <c r="X76" s="87"/>
      <c r="Y76" s="87"/>
      <c r="Z76" s="87"/>
      <c r="AA76" s="87"/>
    </row>
    <row r="77" spans="1:27" ht="29.25" customHeight="1" x14ac:dyDescent="0.25">
      <c r="A77" s="121" t="s">
        <v>1530</v>
      </c>
      <c r="B77" s="111" t="str">
        <f>BASE!B493</f>
        <v>FISCALIZAÇÃO E AUDITORIA DE CONCESSÕES E PRIVATIZAÇÕES</v>
      </c>
      <c r="C77" s="184">
        <f>BASE!G493</f>
        <v>3</v>
      </c>
      <c r="D77" s="184">
        <f>BASE!L493</f>
        <v>3</v>
      </c>
      <c r="E77" s="183">
        <f>BASE!T493</f>
        <v>3</v>
      </c>
      <c r="F77" s="109"/>
      <c r="G77" s="87"/>
      <c r="H77" s="87"/>
      <c r="I77" s="87"/>
      <c r="J77" s="87"/>
      <c r="K77" s="87"/>
      <c r="L77" s="87"/>
      <c r="M77" s="87"/>
      <c r="N77" s="87"/>
      <c r="O77" s="87"/>
      <c r="P77" s="87"/>
      <c r="Q77" s="87"/>
      <c r="R77" s="87"/>
      <c r="S77" s="87"/>
      <c r="T77" s="87"/>
      <c r="U77" s="87"/>
      <c r="V77" s="87"/>
      <c r="W77" s="87"/>
      <c r="X77" s="87"/>
      <c r="Y77" s="87"/>
      <c r="Z77" s="87"/>
      <c r="AA77" s="87"/>
    </row>
    <row r="78" spans="1:27" ht="23.25" customHeight="1" x14ac:dyDescent="0.25">
      <c r="A78" s="116" t="s">
        <v>398</v>
      </c>
      <c r="B78" s="113" t="str">
        <f>BASE!B495</f>
        <v>Fiscalização e auditoria de concessões públicas</v>
      </c>
      <c r="C78" s="114">
        <f>BASE!G495</f>
        <v>3</v>
      </c>
      <c r="D78" s="114">
        <f>BASE!L495</f>
        <v>3</v>
      </c>
      <c r="E78" s="115">
        <f>BASE!T495</f>
        <v>3</v>
      </c>
      <c r="F78" s="109"/>
      <c r="G78" s="87"/>
      <c r="H78" s="87"/>
      <c r="I78" s="87"/>
      <c r="J78" s="87"/>
      <c r="K78" s="87"/>
      <c r="L78" s="87"/>
      <c r="M78" s="87"/>
      <c r="N78" s="87"/>
      <c r="O78" s="87"/>
      <c r="P78" s="87"/>
      <c r="Q78" s="87"/>
      <c r="R78" s="87"/>
      <c r="S78" s="87"/>
      <c r="T78" s="87"/>
      <c r="U78" s="87"/>
      <c r="V78" s="87"/>
      <c r="W78" s="87"/>
      <c r="X78" s="87"/>
      <c r="Y78" s="87"/>
      <c r="Z78" s="87"/>
      <c r="AA78" s="87"/>
    </row>
    <row r="79" spans="1:27" ht="32.450000000000003" customHeight="1" x14ac:dyDescent="0.25">
      <c r="A79" s="118" t="s">
        <v>405</v>
      </c>
      <c r="B79" s="119" t="str">
        <f>BASE!B503</f>
        <v>Resultado da fiscalização/auditoria de concessões ou Parcerias Público Privadas</v>
      </c>
      <c r="C79" s="114">
        <f>BASE!G503</f>
        <v>3</v>
      </c>
      <c r="D79" s="114">
        <f>BASE!L503</f>
        <v>3</v>
      </c>
      <c r="E79" s="115">
        <f>BASE!T503</f>
        <v>3</v>
      </c>
      <c r="F79" s="109"/>
      <c r="G79" s="87"/>
      <c r="H79" s="87"/>
      <c r="I79" s="87"/>
      <c r="J79" s="87"/>
      <c r="K79" s="87"/>
      <c r="L79" s="87"/>
      <c r="M79" s="87"/>
      <c r="N79" s="87"/>
      <c r="O79" s="87"/>
      <c r="P79" s="87"/>
      <c r="Q79" s="87"/>
      <c r="R79" s="87"/>
      <c r="S79" s="87"/>
      <c r="T79" s="87"/>
      <c r="U79" s="87"/>
      <c r="V79" s="87"/>
      <c r="W79" s="87"/>
      <c r="X79" s="87"/>
      <c r="Y79" s="87"/>
      <c r="Z79" s="87"/>
      <c r="AA79" s="87"/>
    </row>
    <row r="80" spans="1:27" ht="24.75" customHeight="1" x14ac:dyDescent="0.25">
      <c r="A80" s="121" t="s">
        <v>1531</v>
      </c>
      <c r="B80" s="111" t="str">
        <f>BASE!B509</f>
        <v>FISCALIZAÇÃO E AUDITORIA AMBIENTAL E MOBILIDADE URBANA</v>
      </c>
      <c r="C80" s="184">
        <f>BASE!G509</f>
        <v>3</v>
      </c>
      <c r="D80" s="182">
        <f>BASE!L509</f>
        <v>3</v>
      </c>
      <c r="E80" s="181">
        <f>BASE!T509</f>
        <v>3</v>
      </c>
      <c r="F80" s="109"/>
      <c r="G80" s="87"/>
      <c r="H80" s="87"/>
      <c r="I80" s="87"/>
      <c r="J80" s="87"/>
      <c r="K80" s="87"/>
      <c r="L80" s="87"/>
      <c r="M80" s="87"/>
      <c r="N80" s="87"/>
      <c r="O80" s="87"/>
      <c r="P80" s="87"/>
      <c r="Q80" s="87"/>
      <c r="R80" s="87"/>
      <c r="S80" s="87"/>
      <c r="T80" s="87"/>
      <c r="U80" s="87"/>
      <c r="V80" s="87"/>
      <c r="W80" s="87"/>
      <c r="X80" s="87"/>
      <c r="Y80" s="87"/>
      <c r="Z80" s="87"/>
      <c r="AA80" s="87"/>
    </row>
    <row r="81" spans="1:27" ht="24" customHeight="1" x14ac:dyDescent="0.25">
      <c r="A81" s="123" t="s">
        <v>411</v>
      </c>
      <c r="B81" s="119" t="str">
        <f>BASE!B510</f>
        <v>Fiscalização e auditoria da gestão de resíduos sólidos</v>
      </c>
      <c r="C81" s="114">
        <f>BASE!G510</f>
        <v>4</v>
      </c>
      <c r="D81" s="114">
        <f>BASE!L510</f>
        <v>4</v>
      </c>
      <c r="E81" s="115">
        <f>BASE!T510</f>
        <v>4</v>
      </c>
      <c r="F81" s="109"/>
      <c r="G81" s="87"/>
      <c r="H81" s="87"/>
      <c r="I81" s="87"/>
      <c r="J81" s="87"/>
      <c r="K81" s="87"/>
      <c r="L81" s="87"/>
      <c r="M81" s="87"/>
      <c r="N81" s="87"/>
      <c r="O81" s="87"/>
      <c r="P81" s="87"/>
      <c r="Q81" s="87"/>
      <c r="R81" s="87"/>
      <c r="S81" s="87"/>
      <c r="T81" s="87"/>
      <c r="U81" s="87"/>
      <c r="V81" s="87"/>
      <c r="W81" s="87"/>
      <c r="X81" s="87"/>
      <c r="Y81" s="87"/>
      <c r="Z81" s="87"/>
      <c r="AA81" s="87"/>
    </row>
    <row r="82" spans="1:27" ht="26.25" customHeight="1" x14ac:dyDescent="0.25">
      <c r="A82" s="118" t="s">
        <v>417</v>
      </c>
      <c r="B82" s="119" t="str">
        <f>BASE!B519</f>
        <v>Fiscalização e auditoria da gestão de recursos hídricos</v>
      </c>
      <c r="C82" s="114">
        <f>BASE!G519</f>
        <v>4</v>
      </c>
      <c r="D82" s="114">
        <f>BASE!L519</f>
        <v>4</v>
      </c>
      <c r="E82" s="115">
        <f>BASE!T519</f>
        <v>4</v>
      </c>
      <c r="F82" s="109"/>
      <c r="G82" s="87"/>
      <c r="H82" s="87"/>
      <c r="I82" s="87"/>
      <c r="J82" s="87"/>
      <c r="K82" s="87"/>
      <c r="L82" s="87"/>
      <c r="M82" s="87"/>
      <c r="N82" s="87"/>
      <c r="O82" s="87"/>
      <c r="P82" s="87"/>
      <c r="Q82" s="87"/>
      <c r="R82" s="87"/>
      <c r="S82" s="87"/>
      <c r="T82" s="87"/>
      <c r="U82" s="87"/>
      <c r="V82" s="87"/>
      <c r="W82" s="87"/>
      <c r="X82" s="87"/>
      <c r="Y82" s="87"/>
      <c r="Z82" s="87"/>
      <c r="AA82" s="87"/>
    </row>
    <row r="83" spans="1:27" ht="21.75" customHeight="1" x14ac:dyDescent="0.25">
      <c r="A83" s="123" t="s">
        <v>422</v>
      </c>
      <c r="B83" s="120" t="str">
        <f>BASE!B525</f>
        <v>Fiscalização e auditoria da gestão de mobilidade urbana</v>
      </c>
      <c r="C83" s="114">
        <f>BASE!G525</f>
        <v>0</v>
      </c>
      <c r="D83" s="114">
        <f>BASE!L525</f>
        <v>0</v>
      </c>
      <c r="E83" s="115">
        <f>BASE!T525</f>
        <v>0</v>
      </c>
      <c r="F83" s="109"/>
      <c r="G83" s="87"/>
      <c r="H83" s="87"/>
      <c r="I83" s="87"/>
      <c r="J83" s="87"/>
      <c r="K83" s="87"/>
      <c r="L83" s="87"/>
      <c r="M83" s="87"/>
      <c r="N83" s="87"/>
      <c r="O83" s="87"/>
      <c r="P83" s="87"/>
      <c r="Q83" s="87"/>
      <c r="R83" s="87"/>
      <c r="S83" s="87"/>
      <c r="T83" s="87"/>
      <c r="U83" s="87"/>
      <c r="V83" s="87"/>
      <c r="W83" s="87"/>
      <c r="X83" s="87"/>
      <c r="Y83" s="87"/>
      <c r="Z83" s="87"/>
      <c r="AA83" s="87"/>
    </row>
    <row r="84" spans="1:27" ht="27" customHeight="1" x14ac:dyDescent="0.25">
      <c r="A84" s="777" t="str">
        <f>BASE!A535</f>
        <v>DOMÍNIO E: FISCALIZAÇÃO E AUDITORIA DE POLÍTICAS PÚBLICAS SOCIAIS</v>
      </c>
      <c r="B84" s="778"/>
      <c r="C84" s="779"/>
      <c r="D84" s="779"/>
      <c r="E84" s="780"/>
      <c r="F84" s="109"/>
      <c r="G84" s="87"/>
      <c r="H84" s="87"/>
      <c r="I84" s="87"/>
      <c r="J84" s="87"/>
      <c r="K84" s="87"/>
      <c r="L84" s="87"/>
      <c r="M84" s="87"/>
      <c r="N84" s="87"/>
      <c r="O84" s="87"/>
      <c r="P84" s="87"/>
      <c r="Q84" s="87"/>
      <c r="R84" s="87"/>
      <c r="S84" s="87"/>
      <c r="T84" s="87"/>
      <c r="U84" s="87"/>
      <c r="V84" s="87"/>
      <c r="W84" s="87"/>
      <c r="X84" s="87"/>
      <c r="Y84" s="87"/>
      <c r="Z84" s="87"/>
      <c r="AA84" s="87"/>
    </row>
    <row r="85" spans="1:27" ht="27" customHeight="1" x14ac:dyDescent="0.25">
      <c r="A85" s="121" t="s">
        <v>1532</v>
      </c>
      <c r="B85" s="111" t="str">
        <f>BASE!B536</f>
        <v>FISCALIZAÇÃO E AUDITORIA DA GESTÃO DA EDUCAÇÃO</v>
      </c>
      <c r="C85" s="184">
        <f>BASE!G536</f>
        <v>3</v>
      </c>
      <c r="D85" s="184">
        <f>BASE!L536</f>
        <v>3</v>
      </c>
      <c r="E85" s="183">
        <f>BASE!T536</f>
        <v>3</v>
      </c>
      <c r="F85" s="109"/>
      <c r="G85" s="87"/>
      <c r="H85" s="87"/>
      <c r="I85" s="87"/>
      <c r="J85" s="87"/>
      <c r="K85" s="87"/>
      <c r="L85" s="87"/>
      <c r="M85" s="87"/>
      <c r="N85" s="87"/>
      <c r="O85" s="87"/>
      <c r="P85" s="87"/>
      <c r="Q85" s="87"/>
      <c r="R85" s="87"/>
      <c r="S85" s="87"/>
      <c r="T85" s="87"/>
      <c r="U85" s="87"/>
      <c r="V85" s="87"/>
      <c r="W85" s="87"/>
      <c r="X85" s="87"/>
      <c r="Y85" s="87"/>
      <c r="Z85" s="87"/>
      <c r="AA85" s="87"/>
    </row>
    <row r="86" spans="1:27" ht="18" x14ac:dyDescent="0.25">
      <c r="A86" s="126" t="s">
        <v>432</v>
      </c>
      <c r="B86" s="119" t="str">
        <f>BASE!B538</f>
        <v>Planejamento da fiscalização da educação</v>
      </c>
      <c r="C86" s="114">
        <f>BASE!G538</f>
        <v>4</v>
      </c>
      <c r="D86" s="114">
        <f>BASE!L538</f>
        <v>4</v>
      </c>
      <c r="E86" s="115">
        <f>BASE!T538</f>
        <v>4</v>
      </c>
      <c r="F86" s="109"/>
      <c r="G86" s="87"/>
      <c r="H86" s="87"/>
      <c r="I86" s="87"/>
      <c r="J86" s="87"/>
      <c r="K86" s="87"/>
      <c r="L86" s="87"/>
      <c r="M86" s="87"/>
      <c r="N86" s="87"/>
      <c r="O86" s="87"/>
      <c r="P86" s="87"/>
      <c r="Q86" s="87"/>
      <c r="R86" s="87"/>
      <c r="S86" s="87"/>
      <c r="T86" s="87"/>
      <c r="U86" s="87"/>
      <c r="V86" s="87"/>
      <c r="W86" s="87"/>
      <c r="X86" s="87"/>
      <c r="Y86" s="87"/>
      <c r="Z86" s="87"/>
      <c r="AA86" s="87"/>
    </row>
    <row r="87" spans="1:27" ht="18" x14ac:dyDescent="0.25">
      <c r="A87" s="118" t="s">
        <v>437</v>
      </c>
      <c r="B87" s="119" t="str">
        <f>BASE!B544</f>
        <v>Fiscalização da educação</v>
      </c>
      <c r="C87" s="114">
        <f>BASE!G544</f>
        <v>3</v>
      </c>
      <c r="D87" s="114">
        <f>BASE!L544</f>
        <v>3</v>
      </c>
      <c r="E87" s="115">
        <f>BASE!T544</f>
        <v>3</v>
      </c>
      <c r="F87" s="109"/>
      <c r="G87" s="87"/>
      <c r="H87" s="87"/>
      <c r="I87" s="87"/>
      <c r="J87" s="87"/>
      <c r="K87" s="87"/>
      <c r="L87" s="87"/>
      <c r="M87" s="87"/>
      <c r="N87" s="87"/>
      <c r="O87" s="87"/>
      <c r="P87" s="87"/>
      <c r="Q87" s="87"/>
      <c r="R87" s="87"/>
      <c r="S87" s="87"/>
      <c r="T87" s="87"/>
      <c r="U87" s="87"/>
      <c r="V87" s="87"/>
      <c r="W87" s="87"/>
      <c r="X87" s="87"/>
      <c r="Y87" s="87"/>
      <c r="Z87" s="87"/>
      <c r="AA87" s="87"/>
    </row>
    <row r="88" spans="1:27" ht="18" x14ac:dyDescent="0.25">
      <c r="A88" s="126" t="s">
        <v>446</v>
      </c>
      <c r="B88" s="119" t="str">
        <f>BASE!B554</f>
        <v>Fiscalização dos planos de educação</v>
      </c>
      <c r="C88" s="114">
        <f>BASE!G554</f>
        <v>2</v>
      </c>
      <c r="D88" s="114">
        <f>BASE!L554</f>
        <v>2</v>
      </c>
      <c r="E88" s="115">
        <f>BASE!T554</f>
        <v>2</v>
      </c>
      <c r="F88" s="109"/>
      <c r="G88" s="87"/>
      <c r="H88" s="87"/>
      <c r="I88" s="87"/>
      <c r="J88" s="87"/>
      <c r="K88" s="87"/>
      <c r="L88" s="87"/>
      <c r="M88" s="87"/>
      <c r="N88" s="87"/>
      <c r="O88" s="87"/>
      <c r="P88" s="87"/>
      <c r="Q88" s="87"/>
      <c r="R88" s="87"/>
      <c r="S88" s="87"/>
      <c r="T88" s="87"/>
      <c r="U88" s="87"/>
      <c r="V88" s="87"/>
      <c r="W88" s="87"/>
      <c r="X88" s="87"/>
      <c r="Y88" s="87"/>
      <c r="Z88" s="87"/>
      <c r="AA88" s="87"/>
    </row>
    <row r="89" spans="1:27" ht="18" x14ac:dyDescent="0.25">
      <c r="A89" s="118" t="s">
        <v>453</v>
      </c>
      <c r="B89" s="119" t="str">
        <f>BASE!B561</f>
        <v>Publicação e disseminação das ações de controle na educação</v>
      </c>
      <c r="C89" s="114">
        <f>BASE!G561</f>
        <v>4</v>
      </c>
      <c r="D89" s="114">
        <f>BASE!L561</f>
        <v>4</v>
      </c>
      <c r="E89" s="115">
        <f>BASE!T561</f>
        <v>4</v>
      </c>
      <c r="F89" s="109"/>
      <c r="G89" s="87"/>
      <c r="H89" s="87"/>
      <c r="I89" s="87"/>
      <c r="J89" s="87"/>
      <c r="K89" s="87"/>
      <c r="L89" s="87"/>
      <c r="M89" s="87"/>
      <c r="N89" s="87"/>
      <c r="O89" s="87"/>
      <c r="P89" s="87"/>
      <c r="Q89" s="87"/>
      <c r="R89" s="87"/>
      <c r="S89" s="87"/>
      <c r="T89" s="87"/>
      <c r="U89" s="87"/>
      <c r="V89" s="87"/>
      <c r="W89" s="87"/>
      <c r="X89" s="87"/>
      <c r="Y89" s="87"/>
      <c r="Z89" s="87"/>
      <c r="AA89" s="87"/>
    </row>
    <row r="90" spans="1:27" ht="29.25" customHeight="1" x14ac:dyDescent="0.25">
      <c r="A90" s="121" t="s">
        <v>1533</v>
      </c>
      <c r="B90" s="111" t="str">
        <f>BASE!B568</f>
        <v>FISCALIZAÇÃO E AUDITORIA DA GESTÃO DA SAÚDE</v>
      </c>
      <c r="C90" s="184">
        <f>BASE!G568</f>
        <v>0</v>
      </c>
      <c r="D90" s="182">
        <f>BASE!L568</f>
        <v>0</v>
      </c>
      <c r="E90" s="181">
        <f>BASE!T568</f>
        <v>0</v>
      </c>
      <c r="F90" s="109"/>
      <c r="G90" s="87"/>
      <c r="H90" s="87"/>
      <c r="I90" s="87"/>
      <c r="J90" s="87"/>
      <c r="K90" s="87"/>
      <c r="L90" s="87"/>
      <c r="M90" s="87"/>
      <c r="N90" s="87"/>
      <c r="O90" s="87"/>
      <c r="P90" s="87"/>
      <c r="Q90" s="87"/>
      <c r="R90" s="87"/>
      <c r="S90" s="87"/>
      <c r="T90" s="87"/>
      <c r="U90" s="87"/>
      <c r="V90" s="87"/>
      <c r="W90" s="87"/>
      <c r="X90" s="87"/>
      <c r="Y90" s="87"/>
      <c r="Z90" s="87"/>
      <c r="AA90" s="87"/>
    </row>
    <row r="91" spans="1:27" ht="26.25" customHeight="1" x14ac:dyDescent="0.25">
      <c r="A91" s="118" t="s">
        <v>460</v>
      </c>
      <c r="B91" s="119" t="str">
        <f>BASE!B570</f>
        <v>Planejamento da fiscalização</v>
      </c>
      <c r="C91" s="114">
        <f>BASE!G570</f>
        <v>1</v>
      </c>
      <c r="D91" s="114">
        <f>BASE!L570</f>
        <v>1</v>
      </c>
      <c r="E91" s="115">
        <f>BASE!T570</f>
        <v>1</v>
      </c>
      <c r="F91" s="109"/>
      <c r="G91" s="87"/>
      <c r="H91" s="87"/>
      <c r="I91" s="87"/>
      <c r="J91" s="87"/>
      <c r="K91" s="87"/>
      <c r="L91" s="87"/>
      <c r="M91" s="87"/>
      <c r="N91" s="87"/>
      <c r="O91" s="87"/>
      <c r="P91" s="87"/>
      <c r="Q91" s="87"/>
      <c r="R91" s="87"/>
      <c r="S91" s="87"/>
      <c r="T91" s="87"/>
      <c r="U91" s="87"/>
      <c r="V91" s="87"/>
      <c r="W91" s="87"/>
      <c r="X91" s="87"/>
      <c r="Y91" s="87"/>
      <c r="Z91" s="87"/>
      <c r="AA91" s="87"/>
    </row>
    <row r="92" spans="1:27" ht="21.75" customHeight="1" x14ac:dyDescent="0.25">
      <c r="A92" s="118" t="s">
        <v>466</v>
      </c>
      <c r="B92" s="119" t="str">
        <f>BASE!B577</f>
        <v>Fiscalização orçamentária e financeira dos recursos de saúde</v>
      </c>
      <c r="C92" s="114">
        <f>BASE!G577</f>
        <v>0</v>
      </c>
      <c r="D92" s="114">
        <f>BASE!L577</f>
        <v>0</v>
      </c>
      <c r="E92" s="115">
        <f>BASE!T577</f>
        <v>0</v>
      </c>
      <c r="F92" s="109"/>
      <c r="G92" s="87"/>
      <c r="H92" s="87"/>
      <c r="I92" s="87"/>
      <c r="J92" s="87"/>
      <c r="K92" s="87"/>
      <c r="L92" s="87"/>
      <c r="M92" s="87"/>
      <c r="N92" s="87"/>
      <c r="O92" s="87"/>
      <c r="P92" s="87"/>
      <c r="Q92" s="87"/>
      <c r="R92" s="87"/>
      <c r="S92" s="87"/>
      <c r="T92" s="87"/>
      <c r="U92" s="87"/>
      <c r="V92" s="87"/>
      <c r="W92" s="87"/>
      <c r="X92" s="87"/>
      <c r="Y92" s="87"/>
      <c r="Z92" s="87"/>
      <c r="AA92" s="87"/>
    </row>
    <row r="93" spans="1:27" ht="22.5" customHeight="1" x14ac:dyDescent="0.25">
      <c r="A93" s="118" t="s">
        <v>471</v>
      </c>
      <c r="B93" s="119" t="str">
        <f>BASE!B584</f>
        <v>Fiscalização operacional e programática dos recursos da saúde</v>
      </c>
      <c r="C93" s="114">
        <f>BASE!G584</f>
        <v>0</v>
      </c>
      <c r="D93" s="114">
        <f>BASE!L584</f>
        <v>0</v>
      </c>
      <c r="E93" s="115">
        <f>BASE!T584</f>
        <v>0</v>
      </c>
      <c r="F93" s="109"/>
      <c r="G93" s="87"/>
      <c r="H93" s="87"/>
      <c r="I93" s="87"/>
      <c r="J93" s="87"/>
      <c r="K93" s="87"/>
      <c r="L93" s="87"/>
      <c r="M93" s="87"/>
      <c r="N93" s="87"/>
      <c r="O93" s="87"/>
      <c r="P93" s="87"/>
      <c r="Q93" s="87"/>
      <c r="R93" s="87"/>
      <c r="S93" s="87"/>
      <c r="T93" s="87"/>
      <c r="U93" s="87"/>
      <c r="V93" s="87"/>
      <c r="W93" s="87"/>
      <c r="X93" s="87"/>
      <c r="Y93" s="87"/>
      <c r="Z93" s="87"/>
      <c r="AA93" s="87"/>
    </row>
    <row r="94" spans="1:27" ht="30.75" customHeight="1" x14ac:dyDescent="0.25">
      <c r="A94" s="118" t="s">
        <v>477</v>
      </c>
      <c r="B94" s="119" t="str">
        <f>BASE!B591</f>
        <v>Controle concomitante e resultados das ações de fiscalização da saúde</v>
      </c>
      <c r="C94" s="114">
        <f>BASE!G591</f>
        <v>1</v>
      </c>
      <c r="D94" s="114">
        <f>BASE!L591</f>
        <v>1</v>
      </c>
      <c r="E94" s="115">
        <f>BASE!T591</f>
        <v>1</v>
      </c>
      <c r="F94" s="109"/>
      <c r="G94" s="87"/>
      <c r="H94" s="87"/>
      <c r="I94" s="87"/>
      <c r="J94" s="87"/>
      <c r="K94" s="87"/>
      <c r="L94" s="87"/>
      <c r="M94" s="87"/>
      <c r="N94" s="87"/>
      <c r="O94" s="87"/>
      <c r="P94" s="87"/>
      <c r="Q94" s="87"/>
      <c r="R94" s="87"/>
      <c r="S94" s="87"/>
      <c r="T94" s="87"/>
      <c r="U94" s="87"/>
      <c r="V94" s="87"/>
      <c r="W94" s="87"/>
      <c r="X94" s="87"/>
      <c r="Y94" s="87"/>
      <c r="Z94" s="87"/>
      <c r="AA94" s="87"/>
    </row>
    <row r="95" spans="1:27" ht="28.5" customHeight="1" x14ac:dyDescent="0.25">
      <c r="A95" s="121" t="s">
        <v>1501</v>
      </c>
      <c r="B95" s="111" t="str">
        <f>BASE!B597</f>
        <v>FISCALIZAÇÃO E AUDITORIA DA GESTÃO DA PREVIDÊNCIA PRÓPRIA</v>
      </c>
      <c r="C95" s="184">
        <f>BASE!G597</f>
        <v>1</v>
      </c>
      <c r="D95" s="184">
        <f>BASE!L597</f>
        <v>1</v>
      </c>
      <c r="E95" s="183">
        <f>BASE!T597</f>
        <v>1</v>
      </c>
      <c r="F95" s="109"/>
      <c r="G95" s="87"/>
      <c r="H95" s="87"/>
      <c r="I95" s="87"/>
      <c r="J95" s="87"/>
      <c r="K95" s="87"/>
      <c r="L95" s="87"/>
      <c r="M95" s="87"/>
      <c r="N95" s="87"/>
      <c r="O95" s="87"/>
      <c r="P95" s="87"/>
      <c r="Q95" s="87"/>
      <c r="R95" s="87"/>
      <c r="S95" s="87"/>
      <c r="T95" s="87"/>
      <c r="U95" s="87"/>
      <c r="V95" s="87"/>
      <c r="W95" s="87"/>
      <c r="X95" s="87"/>
      <c r="Y95" s="87"/>
      <c r="Z95" s="87"/>
      <c r="AA95" s="87"/>
    </row>
    <row r="96" spans="1:27" ht="22.5" customHeight="1" x14ac:dyDescent="0.25">
      <c r="A96" s="118" t="s">
        <v>483</v>
      </c>
      <c r="B96" s="119" t="str">
        <f>BASE!B599</f>
        <v>Estrutura e normas gerais</v>
      </c>
      <c r="C96" s="114">
        <f>BASE!G599</f>
        <v>1</v>
      </c>
      <c r="D96" s="114">
        <f>BASE!L599</f>
        <v>1</v>
      </c>
      <c r="E96" s="115">
        <f>BASE!T599</f>
        <v>1</v>
      </c>
      <c r="F96" s="109"/>
      <c r="G96" s="87"/>
      <c r="H96" s="87"/>
      <c r="I96" s="87"/>
      <c r="J96" s="87"/>
      <c r="K96" s="87"/>
      <c r="L96" s="87"/>
      <c r="M96" s="87"/>
      <c r="N96" s="87"/>
      <c r="O96" s="87"/>
      <c r="P96" s="87"/>
      <c r="Q96" s="87"/>
      <c r="R96" s="87"/>
      <c r="S96" s="87"/>
      <c r="T96" s="87"/>
      <c r="U96" s="87"/>
      <c r="V96" s="87"/>
      <c r="W96" s="87"/>
      <c r="X96" s="87"/>
      <c r="Y96" s="87"/>
      <c r="Z96" s="87"/>
      <c r="AA96" s="87"/>
    </row>
    <row r="97" spans="1:27" ht="23.25" customHeight="1" x14ac:dyDescent="0.25">
      <c r="A97" s="118" t="s">
        <v>496</v>
      </c>
      <c r="B97" s="119" t="str">
        <f>BASE!B613</f>
        <v>Gestão atuarial</v>
      </c>
      <c r="C97" s="114">
        <f>BASE!G613</f>
        <v>1</v>
      </c>
      <c r="D97" s="114">
        <f>BASE!L613</f>
        <v>1</v>
      </c>
      <c r="E97" s="115">
        <f>BASE!T613</f>
        <v>1</v>
      </c>
      <c r="F97" s="109"/>
      <c r="G97" s="87"/>
      <c r="H97" s="87"/>
      <c r="I97" s="87"/>
      <c r="J97" s="87"/>
      <c r="K97" s="87"/>
      <c r="L97" s="87"/>
      <c r="M97" s="87"/>
      <c r="N97" s="87"/>
      <c r="O97" s="87"/>
      <c r="P97" s="87"/>
      <c r="Q97" s="87"/>
      <c r="R97" s="87"/>
      <c r="S97" s="87"/>
      <c r="T97" s="87"/>
      <c r="U97" s="87"/>
      <c r="V97" s="87"/>
      <c r="W97" s="87"/>
      <c r="X97" s="87"/>
      <c r="Y97" s="87"/>
      <c r="Z97" s="87"/>
      <c r="AA97" s="87"/>
    </row>
    <row r="98" spans="1:27" ht="22.5" customHeight="1" x14ac:dyDescent="0.25">
      <c r="A98" s="118" t="s">
        <v>502</v>
      </c>
      <c r="B98" s="113" t="str">
        <f>BASE!B620</f>
        <v>Contabilidade previdenciária</v>
      </c>
      <c r="C98" s="114">
        <f>BASE!G620</f>
        <v>0</v>
      </c>
      <c r="D98" s="114">
        <f>BASE!L620</f>
        <v>0</v>
      </c>
      <c r="E98" s="115">
        <f>BASE!T620</f>
        <v>0</v>
      </c>
      <c r="F98" s="109"/>
      <c r="G98" s="87"/>
      <c r="H98" s="87"/>
      <c r="I98" s="87"/>
      <c r="J98" s="87"/>
      <c r="K98" s="87"/>
      <c r="L98" s="87"/>
      <c r="M98" s="87"/>
      <c r="N98" s="87"/>
      <c r="O98" s="87"/>
      <c r="P98" s="87"/>
      <c r="Q98" s="87"/>
      <c r="R98" s="87"/>
      <c r="S98" s="87"/>
      <c r="T98" s="87"/>
      <c r="U98" s="87"/>
      <c r="V98" s="87"/>
      <c r="W98" s="87"/>
      <c r="X98" s="87"/>
      <c r="Y98" s="87"/>
      <c r="Z98" s="87"/>
      <c r="AA98" s="87"/>
    </row>
    <row r="99" spans="1:27" ht="18" customHeight="1" x14ac:dyDescent="0.25">
      <c r="A99" s="127" t="s">
        <v>508</v>
      </c>
      <c r="B99" s="128" t="str">
        <f>BASE!B626</f>
        <v>Aplicações financeiras</v>
      </c>
      <c r="C99" s="114">
        <f>BASE!G626</f>
        <v>4</v>
      </c>
      <c r="D99" s="114">
        <f>BASE!L626</f>
        <v>4</v>
      </c>
      <c r="E99" s="115">
        <f>BASE!T626</f>
        <v>4</v>
      </c>
      <c r="F99" s="109"/>
      <c r="G99" s="87"/>
      <c r="H99" s="87"/>
      <c r="I99" s="87"/>
      <c r="J99" s="87"/>
      <c r="K99" s="87"/>
      <c r="L99" s="87"/>
      <c r="M99" s="87"/>
      <c r="N99" s="87"/>
      <c r="O99" s="87"/>
      <c r="P99" s="87"/>
      <c r="Q99" s="87"/>
      <c r="R99" s="87"/>
      <c r="S99" s="87"/>
      <c r="T99" s="87"/>
      <c r="U99" s="87"/>
      <c r="V99" s="87"/>
      <c r="W99" s="87"/>
      <c r="X99" s="87"/>
      <c r="Y99" s="87"/>
      <c r="Z99" s="87"/>
      <c r="AA99" s="87"/>
    </row>
    <row r="100" spans="1:27" ht="28.9" customHeight="1" x14ac:dyDescent="0.25">
      <c r="A100" s="121" t="s">
        <v>1534</v>
      </c>
      <c r="B100" s="111" t="str">
        <f>BASE!B632</f>
        <v>FISCALIZAÇÃO E ADUTORIA DA GESTÃO DA SEGURANÇA PÚBLICA</v>
      </c>
      <c r="C100" s="184">
        <f>BASE!G632</f>
        <v>0</v>
      </c>
      <c r="D100" s="184">
        <f>BASE!L632</f>
        <v>0</v>
      </c>
      <c r="E100" s="183">
        <f>BASE!T632</f>
        <v>0</v>
      </c>
      <c r="F100" s="109"/>
      <c r="G100" s="87"/>
      <c r="H100" s="87"/>
      <c r="I100" s="87"/>
      <c r="J100" s="87"/>
      <c r="K100" s="87"/>
      <c r="L100" s="87"/>
      <c r="M100" s="87"/>
      <c r="N100" s="87"/>
      <c r="O100" s="87"/>
      <c r="P100" s="87"/>
      <c r="Q100" s="87"/>
      <c r="R100" s="87"/>
      <c r="S100" s="87"/>
      <c r="T100" s="87"/>
      <c r="U100" s="87"/>
      <c r="V100" s="87"/>
      <c r="W100" s="87"/>
      <c r="X100" s="87"/>
      <c r="Y100" s="87"/>
      <c r="Z100" s="87"/>
      <c r="AA100" s="87"/>
    </row>
    <row r="101" spans="1:27" ht="23.25" customHeight="1" x14ac:dyDescent="0.25">
      <c r="A101" s="118" t="s">
        <v>514</v>
      </c>
      <c r="B101" s="129" t="str">
        <f>BASE!B634</f>
        <v>Planejamento e articulação interinstitucional</v>
      </c>
      <c r="C101" s="114">
        <f>BASE!G634</f>
        <v>0</v>
      </c>
      <c r="D101" s="114">
        <f>BASE!L634</f>
        <v>0</v>
      </c>
      <c r="E101" s="115">
        <f>BASE!T634</f>
        <v>0</v>
      </c>
      <c r="F101" s="109"/>
      <c r="G101" s="87"/>
      <c r="H101" s="87"/>
      <c r="I101" s="87"/>
      <c r="J101" s="87"/>
      <c r="K101" s="87"/>
      <c r="L101" s="87"/>
      <c r="M101" s="87"/>
      <c r="N101" s="87"/>
      <c r="O101" s="87"/>
      <c r="P101" s="87"/>
      <c r="Q101" s="87"/>
      <c r="R101" s="87"/>
      <c r="S101" s="87"/>
      <c r="T101" s="87"/>
      <c r="U101" s="87"/>
      <c r="V101" s="87"/>
      <c r="W101" s="87"/>
      <c r="X101" s="87"/>
      <c r="Y101" s="87"/>
      <c r="Z101" s="87"/>
      <c r="AA101" s="87"/>
    </row>
    <row r="102" spans="1:27" ht="25.5" customHeight="1" x14ac:dyDescent="0.25">
      <c r="A102" s="118" t="s">
        <v>1396</v>
      </c>
      <c r="B102" s="119" t="str">
        <f>BASE!B643</f>
        <v>Gestão e transparência</v>
      </c>
      <c r="C102" s="114">
        <f>BASE!G678</f>
        <v>3</v>
      </c>
      <c r="D102" s="114">
        <f>BASE!L678</f>
        <v>3</v>
      </c>
      <c r="E102" s="115">
        <f>BASE!T678</f>
        <v>2</v>
      </c>
      <c r="F102" s="109"/>
      <c r="G102" s="87"/>
      <c r="H102" s="87"/>
      <c r="I102" s="87"/>
      <c r="J102" s="87"/>
      <c r="K102" s="87"/>
      <c r="L102" s="87"/>
      <c r="M102" s="87"/>
      <c r="N102" s="87"/>
      <c r="O102" s="87"/>
      <c r="P102" s="87"/>
      <c r="Q102" s="87"/>
      <c r="R102" s="87"/>
      <c r="S102" s="87"/>
      <c r="T102" s="87"/>
      <c r="U102" s="87"/>
      <c r="V102" s="87"/>
      <c r="W102" s="87"/>
      <c r="X102" s="87"/>
      <c r="Y102" s="87"/>
      <c r="Z102" s="87"/>
      <c r="AA102" s="87"/>
    </row>
    <row r="103" spans="1:27" ht="38.25" customHeight="1" x14ac:dyDescent="0.25">
      <c r="A103" s="777" t="str">
        <f>BASE!A651</f>
        <v>DOMÍNIO F: FISCALIZAÇÃO E AUDITORIA DA GESTÃO FISCAL, CONTROLE INTERNO, TECNOLOGIA DA INFORMAÇÃO, TRANSPARÊNCIA E OUVIDORIA</v>
      </c>
      <c r="B103" s="778"/>
      <c r="C103" s="779"/>
      <c r="D103" s="779"/>
      <c r="E103" s="780"/>
      <c r="F103" s="109"/>
      <c r="G103" s="87"/>
      <c r="H103" s="87"/>
      <c r="I103" s="87"/>
      <c r="J103" s="87"/>
      <c r="K103" s="87"/>
      <c r="L103" s="87"/>
      <c r="M103" s="87"/>
      <c r="N103" s="87"/>
      <c r="O103" s="87"/>
      <c r="P103" s="87"/>
      <c r="Q103" s="87"/>
      <c r="R103" s="87"/>
      <c r="S103" s="87"/>
      <c r="T103" s="87"/>
      <c r="U103" s="87"/>
      <c r="V103" s="87"/>
      <c r="W103" s="87"/>
      <c r="X103" s="87"/>
      <c r="Y103" s="87"/>
      <c r="Z103" s="87"/>
      <c r="AA103" s="87"/>
    </row>
    <row r="104" spans="1:27" ht="30.75" customHeight="1" x14ac:dyDescent="0.25">
      <c r="A104" s="121" t="s">
        <v>522</v>
      </c>
      <c r="B104" s="111" t="str">
        <f>BASE!B652</f>
        <v>FISCALIZAÇÃO E AUDITORIA DA GESTÃO FISCAL E DA RENÚNCIA DE RECEITA</v>
      </c>
      <c r="C104" s="184">
        <f>BASE!G652</f>
        <v>2</v>
      </c>
      <c r="D104" s="184">
        <f>BASE!L652</f>
        <v>2</v>
      </c>
      <c r="E104" s="183">
        <f>BASE!T652</f>
        <v>2</v>
      </c>
      <c r="F104" s="109"/>
      <c r="G104" s="87"/>
      <c r="H104" s="87"/>
      <c r="I104" s="87"/>
      <c r="J104" s="87"/>
      <c r="K104" s="87"/>
      <c r="L104" s="87"/>
      <c r="M104" s="87"/>
      <c r="N104" s="87"/>
      <c r="O104" s="87"/>
      <c r="P104" s="87"/>
      <c r="Q104" s="87"/>
      <c r="R104" s="87"/>
      <c r="S104" s="87"/>
      <c r="T104" s="87"/>
      <c r="U104" s="87"/>
      <c r="V104" s="87"/>
      <c r="W104" s="87"/>
      <c r="X104" s="87"/>
      <c r="Y104" s="87"/>
      <c r="Z104" s="87"/>
      <c r="AA104" s="87"/>
    </row>
    <row r="105" spans="1:27" ht="24" customHeight="1" x14ac:dyDescent="0.25">
      <c r="A105" s="130" t="s">
        <v>523</v>
      </c>
      <c r="B105" s="119" t="str">
        <f>BASE!B654</f>
        <v>Fiscalização e auditoria da gestão fiscal</v>
      </c>
      <c r="C105" s="114">
        <f>BASE!G654</f>
        <v>2</v>
      </c>
      <c r="D105" s="114">
        <f>BASE!L654</f>
        <v>2</v>
      </c>
      <c r="E105" s="115">
        <f>BASE!T654</f>
        <v>2</v>
      </c>
      <c r="F105" s="109"/>
      <c r="G105" s="87"/>
      <c r="H105" s="87"/>
      <c r="I105" s="87"/>
      <c r="J105" s="87"/>
      <c r="K105" s="87"/>
      <c r="L105" s="87"/>
      <c r="M105" s="87"/>
      <c r="N105" s="87"/>
      <c r="O105" s="87"/>
      <c r="P105" s="87"/>
      <c r="Q105" s="87"/>
      <c r="R105" s="87"/>
      <c r="S105" s="87"/>
      <c r="T105" s="87"/>
      <c r="U105" s="87"/>
      <c r="V105" s="87"/>
      <c r="W105" s="87"/>
      <c r="X105" s="87"/>
      <c r="Y105" s="87"/>
      <c r="Z105" s="87"/>
      <c r="AA105" s="87"/>
    </row>
    <row r="106" spans="1:27" ht="23.45" customHeight="1" x14ac:dyDescent="0.25">
      <c r="A106" s="131" t="s">
        <v>545</v>
      </c>
      <c r="B106" s="119" t="str">
        <f>BASE!B678</f>
        <v>Fiscalização e auditoria da receita e da renúncia de receita</v>
      </c>
      <c r="C106" s="114">
        <f>BASE!G678</f>
        <v>3</v>
      </c>
      <c r="D106" s="114">
        <f>BASE!L678</f>
        <v>3</v>
      </c>
      <c r="E106" s="115">
        <f>BASE!T678</f>
        <v>2</v>
      </c>
      <c r="F106" s="109"/>
      <c r="G106" s="87"/>
      <c r="H106" s="87"/>
      <c r="I106" s="87"/>
      <c r="J106" s="87"/>
      <c r="K106" s="87"/>
      <c r="L106" s="87"/>
      <c r="M106" s="87"/>
      <c r="N106" s="87"/>
      <c r="O106" s="87"/>
      <c r="P106" s="87"/>
      <c r="Q106" s="87"/>
      <c r="R106" s="87"/>
      <c r="S106" s="87"/>
      <c r="T106" s="87"/>
      <c r="U106" s="87"/>
      <c r="V106" s="87"/>
      <c r="W106" s="87"/>
      <c r="X106" s="87"/>
      <c r="Y106" s="87"/>
      <c r="Z106" s="87"/>
      <c r="AA106" s="87"/>
    </row>
    <row r="107" spans="1:27" ht="34.15" customHeight="1" x14ac:dyDescent="0.25">
      <c r="A107" s="121" t="s">
        <v>1504</v>
      </c>
      <c r="B107" s="111" t="str">
        <f>BASE!B684</f>
        <v>FISCALIZAÇÃO E AUDITORIA DO CONTROLE INTERNO E TECNOLOGIA DA INFORMAÇÃO DOS JURISDICIONADOS</v>
      </c>
      <c r="C107" s="184">
        <f>BASE!G684</f>
        <v>1</v>
      </c>
      <c r="D107" s="184">
        <f>BASE!L684</f>
        <v>1</v>
      </c>
      <c r="E107" s="183">
        <f>BASE!T684</f>
        <v>1</v>
      </c>
      <c r="F107" s="109"/>
      <c r="G107" s="87"/>
      <c r="H107" s="87"/>
      <c r="I107" s="87"/>
      <c r="J107" s="87"/>
      <c r="K107" s="87"/>
      <c r="L107" s="87"/>
      <c r="M107" s="87"/>
      <c r="N107" s="87"/>
      <c r="O107" s="87"/>
      <c r="P107" s="87"/>
      <c r="Q107" s="87"/>
      <c r="R107" s="87"/>
      <c r="S107" s="87"/>
      <c r="T107" s="87"/>
      <c r="U107" s="87"/>
      <c r="V107" s="87"/>
      <c r="W107" s="87"/>
      <c r="X107" s="87"/>
      <c r="Y107" s="87"/>
      <c r="Z107" s="87"/>
      <c r="AA107" s="87"/>
    </row>
    <row r="108" spans="1:27" ht="23.25" customHeight="1" x14ac:dyDescent="0.25">
      <c r="A108" s="118" t="s">
        <v>551</v>
      </c>
      <c r="B108" s="132" t="str">
        <f>BASE!B686</f>
        <v>Fiscalização e auditoria de controle interno dos jurisdicionados</v>
      </c>
      <c r="C108" s="114">
        <f>BASE!G686</f>
        <v>3</v>
      </c>
      <c r="D108" s="114">
        <f>BASE!L686</f>
        <v>3</v>
      </c>
      <c r="E108" s="115">
        <f>BASE!T686</f>
        <v>3</v>
      </c>
      <c r="F108" s="109"/>
      <c r="G108" s="87"/>
      <c r="H108" s="87"/>
      <c r="I108" s="87"/>
      <c r="J108" s="87"/>
      <c r="K108" s="87"/>
      <c r="L108" s="87"/>
      <c r="M108" s="87"/>
      <c r="N108" s="87"/>
      <c r="O108" s="87"/>
      <c r="P108" s="87"/>
      <c r="Q108" s="87"/>
      <c r="R108" s="87"/>
      <c r="S108" s="87"/>
      <c r="T108" s="87"/>
      <c r="U108" s="87"/>
      <c r="V108" s="87"/>
      <c r="W108" s="87"/>
      <c r="X108" s="87"/>
      <c r="Y108" s="87"/>
      <c r="Z108" s="87"/>
      <c r="AA108" s="87"/>
    </row>
    <row r="109" spans="1:27" ht="22.5" customHeight="1" x14ac:dyDescent="0.25">
      <c r="A109" s="118" t="s">
        <v>556</v>
      </c>
      <c r="B109" s="119" t="str">
        <f>BASE!B694</f>
        <v>Fiscalização da tecnologia da informação dos jurisdicionados</v>
      </c>
      <c r="C109" s="114">
        <f>BASE!G694</f>
        <v>0</v>
      </c>
      <c r="D109" s="114">
        <f>BASE!L694</f>
        <v>0</v>
      </c>
      <c r="E109" s="115">
        <f>BASE!T694</f>
        <v>0</v>
      </c>
      <c r="F109" s="109"/>
      <c r="G109" s="87"/>
      <c r="H109" s="87"/>
      <c r="I109" s="87"/>
      <c r="J109" s="87"/>
      <c r="K109" s="87"/>
      <c r="L109" s="87"/>
      <c r="M109" s="87"/>
      <c r="N109" s="87"/>
      <c r="O109" s="87"/>
      <c r="P109" s="87"/>
      <c r="Q109" s="87"/>
      <c r="R109" s="87"/>
      <c r="S109" s="87"/>
      <c r="T109" s="87"/>
      <c r="U109" s="87"/>
      <c r="V109" s="87"/>
      <c r="W109" s="87"/>
      <c r="X109" s="87"/>
      <c r="Y109" s="87"/>
      <c r="Z109" s="87"/>
      <c r="AA109" s="87"/>
    </row>
    <row r="110" spans="1:27" ht="36.75" customHeight="1" x14ac:dyDescent="0.25">
      <c r="A110" s="121" t="s">
        <v>1506</v>
      </c>
      <c r="B110" s="111" t="str">
        <f>BASE!B702</f>
        <v>FISCALIZAÇÃO E AUDITORIA DA TRANSPARÊNCIA E DA OUVIDORIA DOS JURISDICIONADOS</v>
      </c>
      <c r="C110" s="184">
        <f>BASE!G702</f>
        <v>1</v>
      </c>
      <c r="D110" s="184">
        <f>BASE!L702</f>
        <v>1</v>
      </c>
      <c r="E110" s="183">
        <f>BASE!T702</f>
        <v>1</v>
      </c>
      <c r="F110" s="109"/>
      <c r="G110" s="87"/>
      <c r="H110" s="87"/>
      <c r="I110" s="87"/>
      <c r="J110" s="87"/>
      <c r="K110" s="87"/>
      <c r="L110" s="87"/>
      <c r="M110" s="87"/>
      <c r="N110" s="87"/>
      <c r="O110" s="87"/>
      <c r="P110" s="87"/>
      <c r="Q110" s="87"/>
      <c r="R110" s="87"/>
      <c r="S110" s="87"/>
      <c r="T110" s="87"/>
      <c r="U110" s="87"/>
      <c r="V110" s="87"/>
      <c r="W110" s="87"/>
      <c r="X110" s="87"/>
      <c r="Y110" s="87"/>
      <c r="Z110" s="87"/>
      <c r="AA110" s="87"/>
    </row>
    <row r="111" spans="1:27" ht="22.5" customHeight="1" x14ac:dyDescent="0.25">
      <c r="A111" s="118" t="s">
        <v>1414</v>
      </c>
      <c r="B111" s="132" t="str">
        <f>BASE!B704</f>
        <v>Fiscalização e auditoria da transparência dos jurisdicionados</v>
      </c>
      <c r="C111" s="114">
        <f>BASE!G704</f>
        <v>2</v>
      </c>
      <c r="D111" s="114">
        <f>BASE!L704</f>
        <v>2</v>
      </c>
      <c r="E111" s="115">
        <f>BASE!T704</f>
        <v>2</v>
      </c>
      <c r="F111" s="109"/>
      <c r="G111" s="87"/>
      <c r="H111" s="87"/>
      <c r="I111" s="87"/>
      <c r="J111" s="87"/>
      <c r="K111" s="87"/>
      <c r="L111" s="87"/>
      <c r="M111" s="87"/>
      <c r="N111" s="87"/>
      <c r="O111" s="87"/>
      <c r="P111" s="87"/>
      <c r="Q111" s="87"/>
      <c r="R111" s="87"/>
      <c r="S111" s="87"/>
      <c r="T111" s="87"/>
      <c r="U111" s="87"/>
      <c r="V111" s="87"/>
      <c r="W111" s="87"/>
      <c r="X111" s="87"/>
      <c r="Y111" s="87"/>
      <c r="Z111" s="87"/>
      <c r="AA111" s="87"/>
    </row>
    <row r="112" spans="1:27" ht="24.75" customHeight="1" thickBot="1" x14ac:dyDescent="0.3">
      <c r="A112" s="202" t="s">
        <v>1421</v>
      </c>
      <c r="B112" s="203" t="str">
        <f>BASE!B711</f>
        <v>Fiscalização e auditoria da Ouvidoria dos jurisdicionados</v>
      </c>
      <c r="C112" s="204">
        <f>BASE!G711</f>
        <v>0</v>
      </c>
      <c r="D112" s="204">
        <f>BASE!L711</f>
        <v>0</v>
      </c>
      <c r="E112" s="205">
        <f>BASE!T711</f>
        <v>0</v>
      </c>
      <c r="F112" s="109"/>
      <c r="G112" s="87"/>
      <c r="H112" s="87"/>
      <c r="I112" s="87"/>
      <c r="J112" s="87"/>
      <c r="K112" s="87"/>
      <c r="L112" s="87"/>
      <c r="M112" s="87"/>
      <c r="N112" s="87"/>
      <c r="O112" s="87"/>
      <c r="P112" s="87"/>
      <c r="Q112" s="87"/>
      <c r="R112" s="87"/>
      <c r="S112" s="87"/>
      <c r="T112" s="87"/>
      <c r="U112" s="87"/>
      <c r="V112" s="87"/>
      <c r="W112" s="87"/>
      <c r="X112" s="87"/>
      <c r="Y112" s="87"/>
      <c r="Z112" s="87"/>
      <c r="AA112" s="87"/>
    </row>
    <row r="113" spans="1:27" x14ac:dyDescent="0.25">
      <c r="A113" s="201"/>
      <c r="B113" s="201"/>
      <c r="C113" s="201"/>
      <c r="D113" s="201"/>
      <c r="E113" s="201"/>
      <c r="F113" s="87"/>
      <c r="G113" s="87"/>
      <c r="H113" s="87"/>
      <c r="I113" s="87"/>
      <c r="J113" s="87"/>
      <c r="K113" s="87"/>
      <c r="L113" s="87"/>
      <c r="M113" s="87"/>
      <c r="N113" s="87"/>
      <c r="O113" s="87"/>
      <c r="P113" s="87"/>
      <c r="Q113" s="87"/>
      <c r="R113" s="87"/>
      <c r="S113" s="87"/>
      <c r="T113" s="87"/>
      <c r="U113" s="87"/>
      <c r="V113" s="87"/>
      <c r="W113" s="87"/>
      <c r="X113" s="87"/>
      <c r="Y113" s="87"/>
      <c r="Z113" s="87"/>
      <c r="AA113" s="87"/>
    </row>
    <row r="114" spans="1:27" x14ac:dyDescent="0.25">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row>
    <row r="115" spans="1:27" x14ac:dyDescent="0.25">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row>
    <row r="116" spans="1:27" x14ac:dyDescent="0.25">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row>
    <row r="117" spans="1:27" x14ac:dyDescent="0.25">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row>
    <row r="118" spans="1:27" x14ac:dyDescent="0.25">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row>
    <row r="119" spans="1:27" x14ac:dyDescent="0.25">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row>
    <row r="120" spans="1:27" x14ac:dyDescent="0.25">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row>
    <row r="121" spans="1:27" x14ac:dyDescent="0.25">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row>
    <row r="122" spans="1:27" x14ac:dyDescent="0.25">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row>
    <row r="123" spans="1:27" x14ac:dyDescent="0.25">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row>
    <row r="124" spans="1:27" x14ac:dyDescent="0.25">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row>
    <row r="125" spans="1:27" x14ac:dyDescent="0.25">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row>
    <row r="126" spans="1:27" x14ac:dyDescent="0.25">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row>
    <row r="127" spans="1:27" x14ac:dyDescent="0.25">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row>
    <row r="128" spans="1:27" x14ac:dyDescent="0.25">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row>
    <row r="129" spans="1:27" x14ac:dyDescent="0.25">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row>
    <row r="130" spans="1:27" x14ac:dyDescent="0.25">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row>
    <row r="131" spans="1:27" x14ac:dyDescent="0.25">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row>
    <row r="132" spans="1:27" x14ac:dyDescent="0.25">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row>
    <row r="133" spans="1:27" x14ac:dyDescent="0.25">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row>
    <row r="134" spans="1:27" x14ac:dyDescent="0.25">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row>
    <row r="135" spans="1:27" x14ac:dyDescent="0.25">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row>
    <row r="136" spans="1:27" x14ac:dyDescent="0.25">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row>
    <row r="137" spans="1:27" x14ac:dyDescent="0.25">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row>
    <row r="138" spans="1:27" x14ac:dyDescent="0.25">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row>
    <row r="139" spans="1:27" x14ac:dyDescent="0.2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row>
    <row r="140" spans="1:27" x14ac:dyDescent="0.25">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row>
    <row r="141" spans="1:27" x14ac:dyDescent="0.25">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row>
    <row r="142" spans="1:27" x14ac:dyDescent="0.25">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row>
    <row r="143" spans="1:27" x14ac:dyDescent="0.25">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row>
    <row r="144" spans="1:27" x14ac:dyDescent="0.25">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row>
    <row r="145" spans="1:27" x14ac:dyDescent="0.25">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row>
    <row r="146" spans="1:27" x14ac:dyDescent="0.25">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row>
    <row r="147" spans="1:27" x14ac:dyDescent="0.25">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row>
    <row r="148" spans="1:27" x14ac:dyDescent="0.25">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row>
    <row r="149" spans="1:27" x14ac:dyDescent="0.25">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row>
    <row r="150" spans="1:27" x14ac:dyDescent="0.25">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row>
    <row r="151" spans="1:27" x14ac:dyDescent="0.25">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row>
    <row r="152" spans="1:27" x14ac:dyDescent="0.25">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row>
    <row r="153" spans="1:27" x14ac:dyDescent="0.25">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row>
    <row r="154" spans="1:27" x14ac:dyDescent="0.25">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row>
    <row r="155" spans="1:27" x14ac:dyDescent="0.25">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row>
    <row r="156" spans="1:27" x14ac:dyDescent="0.25">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row>
    <row r="157" spans="1:27" x14ac:dyDescent="0.25">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row>
    <row r="158" spans="1:27" x14ac:dyDescent="0.25">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row>
    <row r="159" spans="1:27" x14ac:dyDescent="0.25">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row>
    <row r="160" spans="1:27" x14ac:dyDescent="0.25">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row>
    <row r="161" spans="1:27" x14ac:dyDescent="0.25">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row>
    <row r="162" spans="1:27" x14ac:dyDescent="0.25">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row>
    <row r="163" spans="1:27" x14ac:dyDescent="0.25">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row>
    <row r="164" spans="1:27" x14ac:dyDescent="0.25">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row>
    <row r="165" spans="1:27" x14ac:dyDescent="0.25">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row>
    <row r="166" spans="1:27" x14ac:dyDescent="0.25">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row>
    <row r="167" spans="1:27" x14ac:dyDescent="0.25">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row>
    <row r="168" spans="1:27" x14ac:dyDescent="0.25">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row>
    <row r="169" spans="1:27" x14ac:dyDescent="0.25">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row>
    <row r="170" spans="1:27" x14ac:dyDescent="0.25">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row>
    <row r="171" spans="1:27" x14ac:dyDescent="0.25">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row>
    <row r="172" spans="1:27" x14ac:dyDescent="0.25">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row>
    <row r="173" spans="1:27" x14ac:dyDescent="0.25">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row>
    <row r="174" spans="1:27" x14ac:dyDescent="0.25">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row>
    <row r="175" spans="1:27" x14ac:dyDescent="0.25">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row>
    <row r="176" spans="1:27" x14ac:dyDescent="0.25">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row>
    <row r="177" spans="1:27" x14ac:dyDescent="0.25">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row>
    <row r="178" spans="1:27" x14ac:dyDescent="0.25">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row>
    <row r="179" spans="1:27" x14ac:dyDescent="0.25">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row>
    <row r="180" spans="1:27" x14ac:dyDescent="0.25">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row>
    <row r="181" spans="1:27" x14ac:dyDescent="0.25">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row>
    <row r="182" spans="1:27" x14ac:dyDescent="0.25">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row>
    <row r="183" spans="1:27" x14ac:dyDescent="0.25">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row>
    <row r="184" spans="1:27" x14ac:dyDescent="0.25">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row>
    <row r="185" spans="1:27" x14ac:dyDescent="0.25">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row>
    <row r="186" spans="1:27" x14ac:dyDescent="0.25">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row>
    <row r="187" spans="1:27" x14ac:dyDescent="0.25">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row>
    <row r="188" spans="1:27" x14ac:dyDescent="0.25">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row>
    <row r="189" spans="1:27" x14ac:dyDescent="0.25">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row>
    <row r="190" spans="1:27" x14ac:dyDescent="0.25">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row>
    <row r="191" spans="1:27" x14ac:dyDescent="0.25">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row>
    <row r="192" spans="1:27" x14ac:dyDescent="0.25">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row>
    <row r="193" spans="1:27" x14ac:dyDescent="0.25">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row>
    <row r="194" spans="1:27" x14ac:dyDescent="0.25">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row>
    <row r="195" spans="1:27" x14ac:dyDescent="0.25">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row>
    <row r="196" spans="1:27" x14ac:dyDescent="0.25">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row>
    <row r="197" spans="1:27" x14ac:dyDescent="0.25">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row>
    <row r="198" spans="1:27" x14ac:dyDescent="0.25">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row>
    <row r="199" spans="1:27" x14ac:dyDescent="0.25">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row>
    <row r="200" spans="1:27" x14ac:dyDescent="0.25">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row>
    <row r="201" spans="1:27" x14ac:dyDescent="0.25">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row>
    <row r="202" spans="1:27" x14ac:dyDescent="0.25">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row>
    <row r="203" spans="1:27" x14ac:dyDescent="0.25">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row>
    <row r="204" spans="1:27" x14ac:dyDescent="0.25">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row>
    <row r="205" spans="1:27" x14ac:dyDescent="0.25">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row>
    <row r="206" spans="1:27" x14ac:dyDescent="0.25">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row>
    <row r="207" spans="1:27" x14ac:dyDescent="0.25">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row>
    <row r="208" spans="1:27" x14ac:dyDescent="0.25">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row>
    <row r="209" spans="1:27" x14ac:dyDescent="0.25">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row>
    <row r="210" spans="1:27" x14ac:dyDescent="0.25">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row>
    <row r="211" spans="1:27" x14ac:dyDescent="0.25">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row>
    <row r="212" spans="1:27" x14ac:dyDescent="0.25">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row>
    <row r="213" spans="1:27" x14ac:dyDescent="0.25">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row>
    <row r="214" spans="1:27" x14ac:dyDescent="0.25">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row>
    <row r="215" spans="1:27" x14ac:dyDescent="0.25">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row>
    <row r="216" spans="1:27" x14ac:dyDescent="0.25">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row>
    <row r="217" spans="1:27" x14ac:dyDescent="0.25">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row>
    <row r="218" spans="1:27" x14ac:dyDescent="0.25">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row>
    <row r="219" spans="1:27" x14ac:dyDescent="0.25">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row>
    <row r="220" spans="1:27" x14ac:dyDescent="0.25">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row>
    <row r="221" spans="1:27" x14ac:dyDescent="0.25">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row>
    <row r="222" spans="1:27" x14ac:dyDescent="0.25">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row>
    <row r="223" spans="1:27" x14ac:dyDescent="0.25">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row>
    <row r="224" spans="1:27" x14ac:dyDescent="0.25">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row>
    <row r="225" spans="1:27" x14ac:dyDescent="0.25">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row>
    <row r="226" spans="1:27" x14ac:dyDescent="0.25">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row>
    <row r="227" spans="1:27" x14ac:dyDescent="0.25">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row>
    <row r="228" spans="1:27" x14ac:dyDescent="0.25">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row>
    <row r="229" spans="1:27" x14ac:dyDescent="0.25">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row>
    <row r="230" spans="1:27" x14ac:dyDescent="0.25">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row>
    <row r="231" spans="1:27" x14ac:dyDescent="0.25">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row>
    <row r="232" spans="1:27" x14ac:dyDescent="0.25">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row>
    <row r="233" spans="1:27" x14ac:dyDescent="0.25">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row>
    <row r="234" spans="1:27" x14ac:dyDescent="0.25">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row>
    <row r="235" spans="1:27" x14ac:dyDescent="0.25">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row>
    <row r="236" spans="1:27" x14ac:dyDescent="0.25">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row>
    <row r="237" spans="1:27" x14ac:dyDescent="0.25">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row>
    <row r="238" spans="1:27" x14ac:dyDescent="0.25">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row>
    <row r="239" spans="1:27" x14ac:dyDescent="0.25">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row>
    <row r="240" spans="1:27" x14ac:dyDescent="0.25">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row>
    <row r="241" spans="1:27" x14ac:dyDescent="0.25">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row>
    <row r="242" spans="1:27" x14ac:dyDescent="0.25">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row>
    <row r="243" spans="1:27" x14ac:dyDescent="0.25">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row>
    <row r="244" spans="1:27" x14ac:dyDescent="0.25">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row>
    <row r="245" spans="1:27" x14ac:dyDescent="0.25">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row>
    <row r="246" spans="1:27" x14ac:dyDescent="0.25">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row>
    <row r="247" spans="1:27" x14ac:dyDescent="0.25">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row>
    <row r="248" spans="1:27" x14ac:dyDescent="0.25">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row>
    <row r="249" spans="1:27" x14ac:dyDescent="0.25">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row>
    <row r="250" spans="1:27" x14ac:dyDescent="0.25">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row>
    <row r="251" spans="1:27" x14ac:dyDescent="0.25">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row>
    <row r="252" spans="1:27" x14ac:dyDescent="0.25">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row>
    <row r="253" spans="1:27" x14ac:dyDescent="0.25">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row>
    <row r="254" spans="1:27" x14ac:dyDescent="0.25">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row>
    <row r="255" spans="1:27" x14ac:dyDescent="0.25">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row>
    <row r="256" spans="1:27" x14ac:dyDescent="0.25">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row>
    <row r="257" spans="1:27" x14ac:dyDescent="0.25">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row>
    <row r="258" spans="1:27" x14ac:dyDescent="0.25">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row>
    <row r="259" spans="1:27" x14ac:dyDescent="0.25">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row>
    <row r="260" spans="1:27" x14ac:dyDescent="0.25">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row>
    <row r="261" spans="1:27" x14ac:dyDescent="0.25">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row>
    <row r="262" spans="1:27" x14ac:dyDescent="0.25">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row>
    <row r="263" spans="1:27" x14ac:dyDescent="0.25">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row>
    <row r="264" spans="1:27" x14ac:dyDescent="0.25">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row>
    <row r="265" spans="1:27" x14ac:dyDescent="0.25">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row>
    <row r="266" spans="1:27" x14ac:dyDescent="0.25">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row>
    <row r="267" spans="1:27" x14ac:dyDescent="0.25">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row>
    <row r="268" spans="1:27" x14ac:dyDescent="0.25">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row>
    <row r="269" spans="1:27" x14ac:dyDescent="0.25">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row>
    <row r="270" spans="1:27" x14ac:dyDescent="0.25">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row>
    <row r="271" spans="1:27" x14ac:dyDescent="0.25">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row>
    <row r="272" spans="1:27" x14ac:dyDescent="0.25">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row>
    <row r="273" spans="1:27" x14ac:dyDescent="0.25">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row>
    <row r="274" spans="1:27" x14ac:dyDescent="0.25">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row>
    <row r="275" spans="1:27" x14ac:dyDescent="0.25">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row>
    <row r="276" spans="1:27" x14ac:dyDescent="0.25">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row>
    <row r="277" spans="1:27" x14ac:dyDescent="0.25">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row>
    <row r="278" spans="1:27" x14ac:dyDescent="0.25">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row>
    <row r="279" spans="1:27" x14ac:dyDescent="0.25">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row>
    <row r="280" spans="1:27" x14ac:dyDescent="0.25">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row>
    <row r="281" spans="1:27" x14ac:dyDescent="0.25">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row>
    <row r="282" spans="1:27" x14ac:dyDescent="0.25">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row>
    <row r="283" spans="1:27" x14ac:dyDescent="0.25">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row>
    <row r="284" spans="1:27" x14ac:dyDescent="0.25">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row>
    <row r="285" spans="1:27" x14ac:dyDescent="0.25">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row>
    <row r="286" spans="1:27" x14ac:dyDescent="0.25">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row>
    <row r="287" spans="1:27" x14ac:dyDescent="0.25">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row>
    <row r="288" spans="1:27" x14ac:dyDescent="0.25">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row>
    <row r="289" spans="1:27" x14ac:dyDescent="0.25">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row>
    <row r="290" spans="1:27" x14ac:dyDescent="0.25">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row>
    <row r="291" spans="1:27" x14ac:dyDescent="0.25">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row>
    <row r="292" spans="1:27" x14ac:dyDescent="0.25">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row>
    <row r="293" spans="1:27" x14ac:dyDescent="0.25">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row>
    <row r="294" spans="1:27" x14ac:dyDescent="0.25">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row>
    <row r="295" spans="1:27" x14ac:dyDescent="0.25">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row>
    <row r="296" spans="1:27" x14ac:dyDescent="0.25">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row>
    <row r="297" spans="1:27" x14ac:dyDescent="0.25">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row>
    <row r="298" spans="1:27" x14ac:dyDescent="0.25">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row>
    <row r="299" spans="1:27" x14ac:dyDescent="0.25">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row>
    <row r="300" spans="1:27" x14ac:dyDescent="0.25">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row>
    <row r="301" spans="1:27" x14ac:dyDescent="0.25">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row>
    <row r="302" spans="1:27" x14ac:dyDescent="0.25">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row>
    <row r="303" spans="1:27" x14ac:dyDescent="0.25">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row>
    <row r="304" spans="1:27" x14ac:dyDescent="0.25">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row>
    <row r="305" spans="1:27" x14ac:dyDescent="0.25">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row>
    <row r="306" spans="1:27" x14ac:dyDescent="0.25">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row>
    <row r="307" spans="1:27" x14ac:dyDescent="0.25">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row>
    <row r="308" spans="1:27" x14ac:dyDescent="0.25">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row>
    <row r="309" spans="1:27" x14ac:dyDescent="0.25">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row>
    <row r="310" spans="1:27" x14ac:dyDescent="0.25">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row>
    <row r="311" spans="1:27" x14ac:dyDescent="0.25">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row>
    <row r="312" spans="1:27" x14ac:dyDescent="0.25">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row>
    <row r="313" spans="1:27" x14ac:dyDescent="0.25">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row>
    <row r="314" spans="1:27" x14ac:dyDescent="0.25">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row>
    <row r="315" spans="1:27" x14ac:dyDescent="0.25">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row>
    <row r="316" spans="1:27" x14ac:dyDescent="0.25">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row>
    <row r="317" spans="1:27" x14ac:dyDescent="0.25">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row>
    <row r="318" spans="1:27" x14ac:dyDescent="0.25">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row>
    <row r="319" spans="1:27" x14ac:dyDescent="0.25">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row>
    <row r="320" spans="1:27" x14ac:dyDescent="0.25">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row>
    <row r="321" spans="1:27" x14ac:dyDescent="0.25">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row>
    <row r="322" spans="1:27" x14ac:dyDescent="0.25">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row>
    <row r="323" spans="1:27" x14ac:dyDescent="0.25">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row>
    <row r="324" spans="1:27" x14ac:dyDescent="0.25">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row>
    <row r="325" spans="1:27" x14ac:dyDescent="0.25">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row>
    <row r="326" spans="1:27" x14ac:dyDescent="0.25">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row>
    <row r="327" spans="1:27" x14ac:dyDescent="0.25">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row>
    <row r="328" spans="1:27" x14ac:dyDescent="0.25">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row>
    <row r="329" spans="1:27" x14ac:dyDescent="0.25">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row>
    <row r="330" spans="1:27" x14ac:dyDescent="0.25">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row>
    <row r="331" spans="1:27" x14ac:dyDescent="0.25">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row>
    <row r="332" spans="1:27" x14ac:dyDescent="0.25">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row>
    <row r="333" spans="1:27" x14ac:dyDescent="0.25">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row>
    <row r="334" spans="1:27" x14ac:dyDescent="0.25">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row>
    <row r="335" spans="1:27" x14ac:dyDescent="0.25">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row>
    <row r="336" spans="1:27" x14ac:dyDescent="0.25">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row>
    <row r="337" spans="1:27" x14ac:dyDescent="0.25">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row>
    <row r="338" spans="1:27" x14ac:dyDescent="0.25">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row>
    <row r="339" spans="1:27" x14ac:dyDescent="0.25">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row>
    <row r="340" spans="1:27" x14ac:dyDescent="0.25">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row>
    <row r="341" spans="1:27" x14ac:dyDescent="0.25">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row>
    <row r="342" spans="1:27" x14ac:dyDescent="0.25">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row>
    <row r="343" spans="1:27" x14ac:dyDescent="0.25">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row>
    <row r="344" spans="1:27" x14ac:dyDescent="0.25">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row>
    <row r="345" spans="1:27" x14ac:dyDescent="0.25">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row>
    <row r="346" spans="1:27" x14ac:dyDescent="0.25">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row>
    <row r="347" spans="1:27" x14ac:dyDescent="0.25">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row>
    <row r="348" spans="1:27" x14ac:dyDescent="0.25">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row>
    <row r="349" spans="1:27" x14ac:dyDescent="0.25">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row>
    <row r="350" spans="1:27" x14ac:dyDescent="0.25">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row>
    <row r="351" spans="1:27" x14ac:dyDescent="0.25">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row>
    <row r="352" spans="1:27" x14ac:dyDescent="0.25">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row>
    <row r="353" spans="1:27" x14ac:dyDescent="0.25">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row>
    <row r="354" spans="1:27" x14ac:dyDescent="0.25">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row>
    <row r="355" spans="1:27" x14ac:dyDescent="0.25">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row>
    <row r="356" spans="1:27" x14ac:dyDescent="0.25">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row>
    <row r="357" spans="1:27" x14ac:dyDescent="0.25">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row>
    <row r="358" spans="1:27" x14ac:dyDescent="0.25">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row>
    <row r="359" spans="1:27" x14ac:dyDescent="0.25">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row>
    <row r="360" spans="1:27" x14ac:dyDescent="0.25">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row>
    <row r="361" spans="1:27" x14ac:dyDescent="0.25">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row>
    <row r="362" spans="1:27" x14ac:dyDescent="0.25">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row>
    <row r="363" spans="1:27" x14ac:dyDescent="0.25">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row>
    <row r="364" spans="1:27" x14ac:dyDescent="0.25">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row>
    <row r="365" spans="1:27" x14ac:dyDescent="0.25">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row>
    <row r="366" spans="1:27" x14ac:dyDescent="0.25">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row>
    <row r="367" spans="1:27" x14ac:dyDescent="0.25">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row>
    <row r="368" spans="1:27" x14ac:dyDescent="0.25">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row>
    <row r="369" spans="1:27" x14ac:dyDescent="0.25">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row>
    <row r="370" spans="1:27" x14ac:dyDescent="0.25">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row>
    <row r="371" spans="1:27" x14ac:dyDescent="0.25">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row>
    <row r="372" spans="1:27" x14ac:dyDescent="0.25">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row>
    <row r="373" spans="1:27" x14ac:dyDescent="0.25">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row>
    <row r="374" spans="1:27" x14ac:dyDescent="0.25">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row>
    <row r="375" spans="1:27" x14ac:dyDescent="0.25">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row>
    <row r="376" spans="1:27" x14ac:dyDescent="0.25">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row>
    <row r="377" spans="1:27" x14ac:dyDescent="0.25">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row>
    <row r="378" spans="1:27" x14ac:dyDescent="0.25">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row>
    <row r="379" spans="1:27" x14ac:dyDescent="0.25">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row>
    <row r="380" spans="1:27" x14ac:dyDescent="0.25">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row>
    <row r="381" spans="1:27" x14ac:dyDescent="0.25">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row>
    <row r="382" spans="1:27" x14ac:dyDescent="0.25">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row>
    <row r="383" spans="1:27" x14ac:dyDescent="0.25">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row>
    <row r="384" spans="1:27" x14ac:dyDescent="0.25">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row>
    <row r="385" spans="1:27" x14ac:dyDescent="0.25">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row>
    <row r="386" spans="1:27" x14ac:dyDescent="0.25">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row>
    <row r="387" spans="1:27" x14ac:dyDescent="0.25">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row>
    <row r="388" spans="1:27" x14ac:dyDescent="0.25">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row>
    <row r="389" spans="1:27" x14ac:dyDescent="0.25">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row>
    <row r="390" spans="1:27" x14ac:dyDescent="0.25">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row>
    <row r="391" spans="1:27" x14ac:dyDescent="0.25">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row>
    <row r="392" spans="1:27" x14ac:dyDescent="0.25">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row>
    <row r="393" spans="1:27" x14ac:dyDescent="0.25">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row>
    <row r="394" spans="1:27" x14ac:dyDescent="0.25">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row>
    <row r="395" spans="1:27" x14ac:dyDescent="0.25">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row>
    <row r="396" spans="1:27" x14ac:dyDescent="0.25">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row>
    <row r="397" spans="1:27" x14ac:dyDescent="0.25">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row>
    <row r="398" spans="1:27" x14ac:dyDescent="0.25">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row>
    <row r="399" spans="1:27" x14ac:dyDescent="0.25">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row>
    <row r="400" spans="1:27" x14ac:dyDescent="0.25">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row>
    <row r="401" spans="1:27" x14ac:dyDescent="0.25">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row>
    <row r="402" spans="1:27" x14ac:dyDescent="0.25">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row>
    <row r="403" spans="1:27" x14ac:dyDescent="0.25">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row>
    <row r="404" spans="1:27" x14ac:dyDescent="0.25">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row>
    <row r="405" spans="1:27" x14ac:dyDescent="0.25">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row>
    <row r="406" spans="1:27" x14ac:dyDescent="0.25">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row>
    <row r="407" spans="1:27" x14ac:dyDescent="0.25">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row>
    <row r="408" spans="1:27" x14ac:dyDescent="0.25">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row>
    <row r="409" spans="1:27" x14ac:dyDescent="0.25">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row>
    <row r="410" spans="1:27" x14ac:dyDescent="0.25">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row>
    <row r="411" spans="1:27" x14ac:dyDescent="0.25">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row>
    <row r="412" spans="1:27" x14ac:dyDescent="0.25">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row>
    <row r="413" spans="1:27" x14ac:dyDescent="0.25">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row>
    <row r="414" spans="1:27" x14ac:dyDescent="0.25">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row>
    <row r="415" spans="1:27" x14ac:dyDescent="0.25">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row>
    <row r="416" spans="1:27" x14ac:dyDescent="0.25">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row>
    <row r="417" spans="1:27" x14ac:dyDescent="0.25">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row>
    <row r="418" spans="1:27" x14ac:dyDescent="0.25">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row>
    <row r="419" spans="1:27" x14ac:dyDescent="0.25">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row>
    <row r="420" spans="1:27" x14ac:dyDescent="0.25">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row>
    <row r="421" spans="1:27" x14ac:dyDescent="0.25">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row>
    <row r="422" spans="1:27" x14ac:dyDescent="0.25">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row>
    <row r="423" spans="1:27" x14ac:dyDescent="0.25">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row>
    <row r="424" spans="1:27" x14ac:dyDescent="0.25">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row>
    <row r="425" spans="1:27" x14ac:dyDescent="0.25">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row>
    <row r="426" spans="1:27" x14ac:dyDescent="0.25">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row>
    <row r="427" spans="1:27" x14ac:dyDescent="0.25">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row>
    <row r="428" spans="1:27" x14ac:dyDescent="0.25">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row>
    <row r="429" spans="1:27" x14ac:dyDescent="0.25">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row>
    <row r="430" spans="1:27" x14ac:dyDescent="0.25">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row>
    <row r="431" spans="1:27" x14ac:dyDescent="0.25">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row>
    <row r="432" spans="1:27" x14ac:dyDescent="0.25">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row>
    <row r="433" spans="1:27" x14ac:dyDescent="0.25">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row>
    <row r="434" spans="1:27" x14ac:dyDescent="0.25">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row>
    <row r="435" spans="1:27" x14ac:dyDescent="0.25">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row>
    <row r="436" spans="1:27" x14ac:dyDescent="0.25">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row>
    <row r="437" spans="1:27" x14ac:dyDescent="0.25">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row>
    <row r="438" spans="1:27" x14ac:dyDescent="0.25">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row>
    <row r="439" spans="1:27" x14ac:dyDescent="0.25">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row>
    <row r="440" spans="1:27" x14ac:dyDescent="0.25">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row>
    <row r="441" spans="1:27" x14ac:dyDescent="0.25">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row>
    <row r="442" spans="1:27" x14ac:dyDescent="0.25">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row>
    <row r="443" spans="1:27" x14ac:dyDescent="0.25">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row>
    <row r="444" spans="1:27" x14ac:dyDescent="0.25">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row>
    <row r="445" spans="1:27" x14ac:dyDescent="0.25">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row>
    <row r="446" spans="1:27" x14ac:dyDescent="0.25">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row>
    <row r="447" spans="1:27" x14ac:dyDescent="0.25">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row>
    <row r="448" spans="1:27" x14ac:dyDescent="0.25">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row>
    <row r="449" spans="1:27" x14ac:dyDescent="0.25">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row>
    <row r="450" spans="1:27" x14ac:dyDescent="0.25">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row>
    <row r="451" spans="1:27" x14ac:dyDescent="0.25">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row>
    <row r="452" spans="1:27" x14ac:dyDescent="0.25">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row>
    <row r="453" spans="1:27" x14ac:dyDescent="0.25">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row>
    <row r="454" spans="1:27" x14ac:dyDescent="0.25">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row>
    <row r="455" spans="1:27" x14ac:dyDescent="0.25">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row>
    <row r="456" spans="1:27" x14ac:dyDescent="0.25">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row>
    <row r="457" spans="1:27" x14ac:dyDescent="0.25">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row>
    <row r="458" spans="1:27" x14ac:dyDescent="0.25">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row>
    <row r="459" spans="1:27" x14ac:dyDescent="0.25">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row>
    <row r="460" spans="1:27" x14ac:dyDescent="0.25">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row>
    <row r="461" spans="1:27" x14ac:dyDescent="0.25">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row>
    <row r="462" spans="1:27" x14ac:dyDescent="0.25">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row>
    <row r="463" spans="1:27" x14ac:dyDescent="0.25">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row>
    <row r="464" spans="1:27" x14ac:dyDescent="0.25">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row>
    <row r="465" spans="1:27" x14ac:dyDescent="0.25">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row>
    <row r="466" spans="1:27" x14ac:dyDescent="0.25">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row>
    <row r="467" spans="1:27" x14ac:dyDescent="0.25">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row>
    <row r="468" spans="1:27" x14ac:dyDescent="0.25">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row>
    <row r="469" spans="1:27" x14ac:dyDescent="0.25">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row>
    <row r="470" spans="1:27" x14ac:dyDescent="0.25">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row>
    <row r="471" spans="1:27" x14ac:dyDescent="0.25">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row>
    <row r="472" spans="1:27" x14ac:dyDescent="0.25">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row>
    <row r="473" spans="1:27" x14ac:dyDescent="0.25">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row>
    <row r="474" spans="1:27" x14ac:dyDescent="0.25">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row>
    <row r="475" spans="1:27" x14ac:dyDescent="0.25">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row>
    <row r="476" spans="1:27" x14ac:dyDescent="0.25">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row>
  </sheetData>
  <sheetProtection algorithmName="SHA-512" hashValue="HGdR7F3Ij5DmKAr5ey6jgiQR+xIjiOW9tyM1mWFXDkLvNxdrmY1/0zvA5KPzUyoCA9CyefspSXKjmU2muecG4Q==" saltValue="v/F6Cip8psIBvSg6KV2clQ==" spinCount="100000" sheet="1" formatCells="0" insertHyperlinks="0"/>
  <mergeCells count="14">
    <mergeCell ref="A1:B2"/>
    <mergeCell ref="C1:E1"/>
    <mergeCell ref="A3:B3"/>
    <mergeCell ref="C3:E3"/>
    <mergeCell ref="A8:B8"/>
    <mergeCell ref="C8:E8"/>
    <mergeCell ref="A103:B103"/>
    <mergeCell ref="C103:E103"/>
    <mergeCell ref="A35:B35"/>
    <mergeCell ref="C35:E35"/>
    <mergeCell ref="A71:B71"/>
    <mergeCell ref="C71:E71"/>
    <mergeCell ref="A84:B84"/>
    <mergeCell ref="C84:E8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BASE</vt:lpstr>
      <vt:lpstr>Planilha2</vt:lpstr>
      <vt:lpstr>Seleção Amostra</vt:lpstr>
      <vt:lpstr>ResumoxQATC e Gráfico Radial</vt:lpstr>
      <vt:lpstr>Resultado Sintético</vt:lpstr>
      <vt:lpstr>Resumo x Dimensões</vt:lpstr>
      <vt:lpstr>BASE!Area_de_impressao</vt:lpstr>
      <vt:lpstr>CRITÉRIO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RISODALVA BEATA DE CASTRO</dc:creator>
  <cp:lastModifiedBy>MARCUS VINÍCIUS PINTO COELHO SALIBA</cp:lastModifiedBy>
  <cp:lastPrinted>2019-08-13T14:17:56Z</cp:lastPrinted>
  <dcterms:created xsi:type="dcterms:W3CDTF">2018-12-08T23:40:34Z</dcterms:created>
  <dcterms:modified xsi:type="dcterms:W3CDTF">2019-11-05T15:29:23Z</dcterms:modified>
</cp:coreProperties>
</file>